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0" windowWidth="15135" windowHeight="8985"/>
  </bookViews>
  <sheets>
    <sheet name="Introduction" sheetId="1" r:id="rId1"/>
    <sheet name="4-Year Forecast" sheetId="2" r:id="rId2"/>
    <sheet name="Years 5 - 20" sheetId="3" r:id="rId3"/>
    <sheet name=" 20-Year Summary Forecasts" sheetId="4" r:id="rId4"/>
    <sheet name="Cost Band Module (20 Years)" sheetId="5" r:id="rId5"/>
    <sheet name="CostFunding Module" sheetId="6" r:id="rId6"/>
  </sheets>
  <definedNames>
    <definedName name="_xlnm.Print_Area" localSheetId="1">'4-Year Forecast'!$A$1:$Q$112</definedName>
    <definedName name="_xlnm.Print_Area" localSheetId="2">'Years 5 - 20'!$A$2:$S$42</definedName>
    <definedName name="_xlnm.Print_Titles" localSheetId="1">'4-Year Forecast'!$3:$5</definedName>
    <definedName name="_xlnm.Print_Titles" localSheetId="2">'Years 5 - 20'!$A:$A,'Years 5 - 20'!#REF!</definedName>
  </definedNames>
  <calcPr calcId="145621"/>
</workbook>
</file>

<file path=xl/calcChain.xml><?xml version="1.0" encoding="utf-8"?>
<calcChain xmlns="http://schemas.openxmlformats.org/spreadsheetml/2006/main">
  <c r="G36" i="4" l="1"/>
  <c r="G32" i="4"/>
  <c r="G31" i="4"/>
  <c r="G30" i="4"/>
  <c r="G29" i="4"/>
  <c r="G28" i="4"/>
  <c r="G27" i="4"/>
  <c r="G26" i="4"/>
  <c r="G25" i="4"/>
  <c r="G24" i="4"/>
  <c r="G23" i="4"/>
  <c r="G20" i="4"/>
  <c r="G12" i="4"/>
  <c r="G11" i="4"/>
  <c r="G10" i="4"/>
  <c r="F36" i="4"/>
  <c r="F32" i="4"/>
  <c r="F30" i="4"/>
  <c r="F29" i="4"/>
  <c r="F28" i="4"/>
  <c r="F27" i="4"/>
  <c r="F26" i="4"/>
  <c r="F25" i="4"/>
  <c r="F24" i="4"/>
  <c r="F23" i="4"/>
  <c r="F20" i="4"/>
  <c r="F12" i="4"/>
  <c r="F11" i="4"/>
  <c r="F111" i="2" l="1"/>
  <c r="E111" i="2"/>
  <c r="D101" i="2"/>
  <c r="G108" i="2"/>
  <c r="N31" i="4"/>
  <c r="M28" i="4"/>
  <c r="M27" i="4"/>
  <c r="N43" i="2"/>
  <c r="O92" i="2"/>
  <c r="L92" i="2"/>
  <c r="I111" i="2"/>
  <c r="I58" i="2"/>
  <c r="I92" i="2"/>
  <c r="F92" i="2"/>
  <c r="C103" i="2"/>
  <c r="D6" i="2" l="1"/>
  <c r="J36" i="5" l="1"/>
  <c r="J34" i="5"/>
  <c r="J31" i="5"/>
  <c r="J30" i="5"/>
  <c r="J29" i="5"/>
  <c r="J28" i="5"/>
  <c r="J27" i="5"/>
  <c r="J26" i="5"/>
  <c r="M26" i="4" s="1"/>
  <c r="J25" i="5"/>
  <c r="J24" i="5"/>
  <c r="M24" i="4" s="1"/>
  <c r="J23" i="5"/>
  <c r="J20" i="5"/>
  <c r="J18" i="5"/>
  <c r="J15" i="5"/>
  <c r="J14" i="5"/>
  <c r="J12" i="5"/>
  <c r="J11" i="5"/>
  <c r="J10" i="5"/>
  <c r="J9" i="5"/>
  <c r="H36" i="5"/>
  <c r="H34" i="5"/>
  <c r="H23" i="5"/>
  <c r="E32" i="5"/>
  <c r="J13" i="5"/>
  <c r="F31" i="5"/>
  <c r="C36" i="5"/>
  <c r="C34" i="5"/>
  <c r="C23" i="5"/>
  <c r="B23" i="5"/>
  <c r="D23" i="5" s="1"/>
  <c r="J32" i="5" l="1"/>
  <c r="J16" i="5"/>
  <c r="F23" i="5"/>
  <c r="M22" i="3"/>
  <c r="Q105" i="2"/>
  <c r="P110" i="2"/>
  <c r="P109" i="2"/>
  <c r="P108" i="2"/>
  <c r="P107" i="2"/>
  <c r="P106" i="2"/>
  <c r="P102" i="2"/>
  <c r="P101" i="2"/>
  <c r="P100" i="2"/>
  <c r="P99" i="2"/>
  <c r="P98" i="2"/>
  <c r="P97" i="2"/>
  <c r="P96" i="2"/>
  <c r="P95" i="2"/>
  <c r="P91" i="2"/>
  <c r="P90" i="2"/>
  <c r="P89" i="2"/>
  <c r="P88" i="2"/>
  <c r="P87" i="2"/>
  <c r="P86" i="2"/>
  <c r="P85" i="2"/>
  <c r="P84" i="2"/>
  <c r="P83" i="2"/>
  <c r="P79" i="2"/>
  <c r="P78" i="2"/>
  <c r="O75" i="2"/>
  <c r="N75" i="2"/>
  <c r="P74" i="2"/>
  <c r="P73" i="2"/>
  <c r="P72" i="2"/>
  <c r="P71" i="2"/>
  <c r="P70" i="2"/>
  <c r="P69" i="2"/>
  <c r="P68" i="2"/>
  <c r="P67" i="2"/>
  <c r="P66" i="2"/>
  <c r="P65" i="2"/>
  <c r="P64" i="2"/>
  <c r="P63" i="2"/>
  <c r="P62" i="2"/>
  <c r="M74" i="2"/>
  <c r="M73" i="2"/>
  <c r="M72" i="2"/>
  <c r="M71" i="2"/>
  <c r="M70" i="2"/>
  <c r="M69" i="2"/>
  <c r="M68" i="2"/>
  <c r="M67" i="2"/>
  <c r="M66" i="2"/>
  <c r="M65" i="2"/>
  <c r="M64" i="2"/>
  <c r="M63" i="2"/>
  <c r="M62" i="2"/>
  <c r="P57" i="2"/>
  <c r="P56" i="2"/>
  <c r="P55" i="2"/>
  <c r="P54" i="2"/>
  <c r="P53" i="2"/>
  <c r="P52" i="2"/>
  <c r="P51" i="2"/>
  <c r="P50" i="2"/>
  <c r="P49" i="2"/>
  <c r="P48" i="2"/>
  <c r="P47" i="2"/>
  <c r="P46" i="2"/>
  <c r="P42" i="2"/>
  <c r="P41" i="2"/>
  <c r="P40" i="2"/>
  <c r="P39" i="2"/>
  <c r="P38" i="2"/>
  <c r="P37" i="2"/>
  <c r="P36" i="2"/>
  <c r="P35" i="2"/>
  <c r="P34" i="2"/>
  <c r="P31" i="2"/>
  <c r="P30" i="2"/>
  <c r="P27" i="2"/>
  <c r="P26" i="2"/>
  <c r="P25" i="2"/>
  <c r="P24" i="2"/>
  <c r="O14" i="2"/>
  <c r="C9" i="3" s="1"/>
  <c r="N14" i="2"/>
  <c r="P12" i="2"/>
  <c r="P11" i="2"/>
  <c r="P10" i="2"/>
  <c r="P9" i="2"/>
  <c r="P8" i="2"/>
  <c r="P7" i="2"/>
  <c r="P6" i="2"/>
  <c r="M110" i="2"/>
  <c r="M109" i="2"/>
  <c r="M108" i="2"/>
  <c r="M107" i="2"/>
  <c r="M106" i="2"/>
  <c r="M102" i="2"/>
  <c r="M101" i="2"/>
  <c r="M100" i="2"/>
  <c r="M99" i="2"/>
  <c r="M98" i="2"/>
  <c r="M97" i="2"/>
  <c r="M96" i="2"/>
  <c r="M95" i="2"/>
  <c r="M91" i="2"/>
  <c r="M90" i="2"/>
  <c r="M89" i="2"/>
  <c r="M88" i="2"/>
  <c r="M87" i="2"/>
  <c r="M86" i="2"/>
  <c r="M85" i="2"/>
  <c r="M84" i="2"/>
  <c r="M83" i="2"/>
  <c r="M79" i="2"/>
  <c r="M78" i="2"/>
  <c r="M57" i="2"/>
  <c r="M56" i="2"/>
  <c r="M55" i="2"/>
  <c r="M54" i="2"/>
  <c r="M53" i="2"/>
  <c r="M52" i="2"/>
  <c r="M51" i="2"/>
  <c r="M50" i="2"/>
  <c r="M49" i="2"/>
  <c r="M48" i="2"/>
  <c r="M47" i="2"/>
  <c r="M46" i="2"/>
  <c r="M42" i="2"/>
  <c r="M41" i="2"/>
  <c r="M40" i="2"/>
  <c r="M39" i="2"/>
  <c r="M38" i="2"/>
  <c r="M37" i="2"/>
  <c r="M36" i="2"/>
  <c r="M35" i="2"/>
  <c r="M34" i="2"/>
  <c r="M31" i="2"/>
  <c r="M30" i="2"/>
  <c r="M27" i="2"/>
  <c r="M26" i="2"/>
  <c r="M25" i="2"/>
  <c r="M24" i="2"/>
  <c r="M20" i="2"/>
  <c r="M19" i="2"/>
  <c r="M18" i="2"/>
  <c r="M17" i="2"/>
  <c r="M12" i="2"/>
  <c r="M11" i="2"/>
  <c r="M10" i="2"/>
  <c r="M9" i="2"/>
  <c r="M8" i="2"/>
  <c r="M7" i="2"/>
  <c r="M6" i="2"/>
  <c r="J110" i="2"/>
  <c r="J109" i="2"/>
  <c r="J108" i="2"/>
  <c r="J107" i="2"/>
  <c r="J106" i="2"/>
  <c r="J102" i="2"/>
  <c r="J101" i="2"/>
  <c r="J100" i="2"/>
  <c r="J99" i="2"/>
  <c r="J98" i="2"/>
  <c r="J97" i="2"/>
  <c r="J96" i="2"/>
  <c r="J95" i="2"/>
  <c r="J91" i="2"/>
  <c r="J90" i="2"/>
  <c r="J89" i="2"/>
  <c r="J88" i="2"/>
  <c r="J87" i="2"/>
  <c r="J86" i="2"/>
  <c r="J85" i="2"/>
  <c r="J84" i="2"/>
  <c r="J83" i="2"/>
  <c r="J79" i="2"/>
  <c r="J78" i="2"/>
  <c r="J74" i="2"/>
  <c r="J73" i="2"/>
  <c r="J72" i="2"/>
  <c r="J71" i="2"/>
  <c r="J70" i="2"/>
  <c r="J69" i="2"/>
  <c r="J68" i="2"/>
  <c r="J67" i="2"/>
  <c r="J66" i="2"/>
  <c r="J65" i="2"/>
  <c r="J64" i="2"/>
  <c r="J63" i="2"/>
  <c r="J62" i="2"/>
  <c r="J57" i="2"/>
  <c r="J56" i="2"/>
  <c r="J55" i="2"/>
  <c r="J54" i="2"/>
  <c r="J53" i="2"/>
  <c r="J52" i="2"/>
  <c r="J51" i="2"/>
  <c r="J50" i="2"/>
  <c r="J49" i="2"/>
  <c r="J48" i="2"/>
  <c r="J47" i="2"/>
  <c r="J46" i="2"/>
  <c r="J42" i="2"/>
  <c r="J41" i="2"/>
  <c r="J40" i="2"/>
  <c r="J39" i="2"/>
  <c r="J38" i="2"/>
  <c r="J37" i="2"/>
  <c r="J36" i="2"/>
  <c r="J35" i="2"/>
  <c r="J34" i="2"/>
  <c r="J31" i="2"/>
  <c r="J30" i="2"/>
  <c r="J27" i="2"/>
  <c r="J26" i="2"/>
  <c r="J25" i="2"/>
  <c r="J24" i="2"/>
  <c r="J20" i="2"/>
  <c r="J19" i="2"/>
  <c r="J18" i="2"/>
  <c r="J17" i="2"/>
  <c r="J12" i="2"/>
  <c r="J11" i="2"/>
  <c r="J10" i="2"/>
  <c r="J9" i="2"/>
  <c r="J8" i="2"/>
  <c r="J7" i="2"/>
  <c r="J6" i="2"/>
  <c r="G110" i="2"/>
  <c r="G109" i="2"/>
  <c r="G107" i="2"/>
  <c r="G106" i="2"/>
  <c r="G102" i="2"/>
  <c r="G101" i="2"/>
  <c r="G100" i="2"/>
  <c r="G99" i="2"/>
  <c r="G98" i="2"/>
  <c r="G97" i="2"/>
  <c r="G96" i="2"/>
  <c r="G95" i="2"/>
  <c r="G91" i="2"/>
  <c r="G90" i="2"/>
  <c r="G89" i="2"/>
  <c r="G88" i="2"/>
  <c r="G87" i="2"/>
  <c r="G86" i="2"/>
  <c r="G85" i="2"/>
  <c r="G84" i="2"/>
  <c r="G83" i="2"/>
  <c r="G79" i="2"/>
  <c r="G78" i="2"/>
  <c r="G74" i="2"/>
  <c r="G73" i="2"/>
  <c r="G72" i="2"/>
  <c r="G71" i="2"/>
  <c r="G70" i="2"/>
  <c r="G69" i="2"/>
  <c r="G68" i="2"/>
  <c r="G67" i="2"/>
  <c r="G66" i="2"/>
  <c r="G65" i="2"/>
  <c r="G64" i="2"/>
  <c r="G63" i="2"/>
  <c r="G62" i="2"/>
  <c r="G57" i="2"/>
  <c r="G56" i="2"/>
  <c r="G55" i="2"/>
  <c r="G54" i="2"/>
  <c r="G53" i="2"/>
  <c r="G52" i="2"/>
  <c r="G51" i="2"/>
  <c r="G50" i="2"/>
  <c r="G49" i="2"/>
  <c r="G48" i="2"/>
  <c r="G47" i="2"/>
  <c r="G46" i="2"/>
  <c r="G42" i="2"/>
  <c r="G41" i="2"/>
  <c r="G40" i="2"/>
  <c r="G39" i="2"/>
  <c r="G38" i="2"/>
  <c r="G37" i="2"/>
  <c r="G36" i="2"/>
  <c r="G35" i="2"/>
  <c r="G34" i="2"/>
  <c r="G31" i="2"/>
  <c r="G30" i="2"/>
  <c r="G27" i="2"/>
  <c r="G26" i="2"/>
  <c r="G25" i="2"/>
  <c r="G24" i="2"/>
  <c r="G20" i="2"/>
  <c r="G19" i="2"/>
  <c r="G18" i="2"/>
  <c r="G17" i="2"/>
  <c r="G12" i="2"/>
  <c r="G11" i="2"/>
  <c r="G10" i="2"/>
  <c r="G9" i="2"/>
  <c r="G8" i="2"/>
  <c r="G7" i="2"/>
  <c r="G6" i="2"/>
  <c r="D110" i="2"/>
  <c r="Q110" i="2" s="1"/>
  <c r="D109" i="2"/>
  <c r="Q109" i="2" s="1"/>
  <c r="D108" i="2"/>
  <c r="Q108" i="2" s="1"/>
  <c r="D107" i="2"/>
  <c r="Q107" i="2" s="1"/>
  <c r="D106" i="2"/>
  <c r="Q106" i="2" s="1"/>
  <c r="D102" i="2"/>
  <c r="Q102" i="2" s="1"/>
  <c r="Q101" i="2"/>
  <c r="D100" i="2"/>
  <c r="Q100" i="2" s="1"/>
  <c r="D99" i="2"/>
  <c r="Q99" i="2" s="1"/>
  <c r="D98" i="2"/>
  <c r="Q98" i="2" s="1"/>
  <c r="D97" i="2"/>
  <c r="Q97" i="2" s="1"/>
  <c r="D96" i="2"/>
  <c r="D95" i="2"/>
  <c r="Q95" i="2" s="1"/>
  <c r="D91" i="2"/>
  <c r="D90" i="2"/>
  <c r="Q90" i="2" s="1"/>
  <c r="D89" i="2"/>
  <c r="Q89" i="2" s="1"/>
  <c r="D88" i="2"/>
  <c r="Q88" i="2" s="1"/>
  <c r="D87" i="2"/>
  <c r="Q87" i="2" s="1"/>
  <c r="D86" i="2"/>
  <c r="Q86" i="2" s="1"/>
  <c r="D85" i="2"/>
  <c r="Q85" i="2" s="1"/>
  <c r="D84" i="2"/>
  <c r="D83" i="2"/>
  <c r="Q83" i="2" s="1"/>
  <c r="D79" i="2"/>
  <c r="Q79" i="2" s="1"/>
  <c r="D78" i="2"/>
  <c r="Q78" i="2" s="1"/>
  <c r="D74" i="2"/>
  <c r="Q74" i="2" s="1"/>
  <c r="D73" i="2"/>
  <c r="D72" i="2"/>
  <c r="Q72" i="2" s="1"/>
  <c r="D71" i="2"/>
  <c r="D70" i="2"/>
  <c r="Q70" i="2" s="1"/>
  <c r="D69" i="2"/>
  <c r="D68" i="2"/>
  <c r="Q68" i="2" s="1"/>
  <c r="D67" i="2"/>
  <c r="D66" i="2"/>
  <c r="Q66" i="2" s="1"/>
  <c r="D65" i="2"/>
  <c r="D64" i="2"/>
  <c r="Q64" i="2" s="1"/>
  <c r="D63" i="2"/>
  <c r="D62" i="2"/>
  <c r="Q62" i="2" s="1"/>
  <c r="D57" i="2"/>
  <c r="D56" i="2"/>
  <c r="Q56" i="2" s="1"/>
  <c r="D55" i="2"/>
  <c r="D54" i="2"/>
  <c r="Q54" i="2" s="1"/>
  <c r="D53" i="2"/>
  <c r="D52" i="2"/>
  <c r="Q52" i="2" s="1"/>
  <c r="D51" i="2"/>
  <c r="D50" i="2"/>
  <c r="Q50" i="2" s="1"/>
  <c r="D49" i="2"/>
  <c r="D48" i="2"/>
  <c r="Q48" i="2" s="1"/>
  <c r="D47" i="2"/>
  <c r="D46" i="2"/>
  <c r="D42" i="2"/>
  <c r="Q42" i="2" s="1"/>
  <c r="D41" i="2"/>
  <c r="D40" i="2"/>
  <c r="D39" i="2"/>
  <c r="Q39" i="2" s="1"/>
  <c r="D38" i="2"/>
  <c r="Q38" i="2" s="1"/>
  <c r="D37" i="2"/>
  <c r="Q37" i="2" s="1"/>
  <c r="D36" i="2"/>
  <c r="Q36" i="2" s="1"/>
  <c r="D35" i="2"/>
  <c r="Q35" i="2" s="1"/>
  <c r="D34" i="2"/>
  <c r="Q34" i="2" s="1"/>
  <c r="D31" i="2"/>
  <c r="D30" i="2"/>
  <c r="Q30" i="2" s="1"/>
  <c r="D27" i="2"/>
  <c r="D26" i="2"/>
  <c r="Q26" i="2" s="1"/>
  <c r="D25" i="2"/>
  <c r="D24" i="2"/>
  <c r="Q24" i="2" s="1"/>
  <c r="D20" i="2"/>
  <c r="D19" i="2"/>
  <c r="D18" i="2"/>
  <c r="D17" i="2"/>
  <c r="D12" i="2"/>
  <c r="D11" i="2"/>
  <c r="D10" i="2"/>
  <c r="Q10" i="2" s="1"/>
  <c r="D9" i="2"/>
  <c r="D8" i="2"/>
  <c r="D7" i="2"/>
  <c r="Q96" i="2" l="1"/>
  <c r="Q8" i="2"/>
  <c r="F9" i="3"/>
  <c r="I9" i="3" s="1"/>
  <c r="L9" i="3" s="1"/>
  <c r="O9" i="3" s="1"/>
  <c r="Q6" i="2"/>
  <c r="Q91" i="2"/>
  <c r="P75" i="2"/>
  <c r="Q41" i="2"/>
  <c r="Q47" i="2"/>
  <c r="Q49" i="2"/>
  <c r="Q51" i="2"/>
  <c r="Q53" i="2"/>
  <c r="Q55" i="2"/>
  <c r="Q57" i="2"/>
  <c r="Q31" i="2"/>
  <c r="Q63" i="2"/>
  <c r="Q12" i="2"/>
  <c r="Q65" i="2"/>
  <c r="Q67" i="2"/>
  <c r="Q69" i="2"/>
  <c r="Q71" i="2"/>
  <c r="Q73" i="2"/>
  <c r="Q25" i="2"/>
  <c r="Q27" i="2"/>
  <c r="Q46" i="2"/>
  <c r="Q40" i="2"/>
  <c r="P14" i="2"/>
  <c r="Q7" i="2"/>
  <c r="Q9" i="2"/>
  <c r="Q11" i="2"/>
  <c r="Q84" i="2"/>
  <c r="C28" i="3"/>
  <c r="B28" i="3"/>
  <c r="C30" i="3"/>
  <c r="B30" i="3"/>
  <c r="F30" i="3" l="1"/>
  <c r="I30" i="3" s="1"/>
  <c r="L30" i="3" s="1"/>
  <c r="O30" i="3" s="1"/>
  <c r="F28" i="3"/>
  <c r="I28" i="3" s="1"/>
  <c r="L28" i="3" s="1"/>
  <c r="O28" i="3" s="1"/>
  <c r="E30" i="3"/>
  <c r="D30" i="3"/>
  <c r="E28" i="3"/>
  <c r="D28" i="3"/>
  <c r="C24" i="3"/>
  <c r="B24" i="3"/>
  <c r="F24" i="3" l="1"/>
  <c r="I24" i="3" s="1"/>
  <c r="C29" i="5"/>
  <c r="H29" i="5" s="1"/>
  <c r="K29" i="4" s="1"/>
  <c r="R28" i="3"/>
  <c r="C28" i="4" s="1"/>
  <c r="C31" i="5"/>
  <c r="R30" i="3"/>
  <c r="E24" i="3"/>
  <c r="H24" i="3" s="1"/>
  <c r="K24" i="3" s="1"/>
  <c r="N24" i="3" s="1"/>
  <c r="B25" i="5" s="1"/>
  <c r="H28" i="3"/>
  <c r="G28" i="3"/>
  <c r="H30" i="3"/>
  <c r="G30" i="3"/>
  <c r="D24" i="3"/>
  <c r="L24" i="3" l="1"/>
  <c r="O24" i="3" s="1"/>
  <c r="C25" i="5" s="1"/>
  <c r="D31" i="5"/>
  <c r="H31" i="5"/>
  <c r="K31" i="4" s="1"/>
  <c r="K28" i="3"/>
  <c r="J28" i="3"/>
  <c r="K30" i="3"/>
  <c r="N30" i="3" s="1"/>
  <c r="F25" i="5"/>
  <c r="G24" i="3"/>
  <c r="Q24" i="3"/>
  <c r="H25" i="5" l="1"/>
  <c r="D25" i="5"/>
  <c r="H24" i="4"/>
  <c r="R9" i="3"/>
  <c r="C9" i="5"/>
  <c r="H9" i="5" s="1"/>
  <c r="N28" i="3"/>
  <c r="B29" i="5" s="1"/>
  <c r="H28" i="4"/>
  <c r="M28" i="3"/>
  <c r="H30" i="4"/>
  <c r="P28" i="3"/>
  <c r="J24" i="3"/>
  <c r="M24" i="3"/>
  <c r="Q28" i="3"/>
  <c r="B24" i="4"/>
  <c r="C26" i="3"/>
  <c r="C29" i="3"/>
  <c r="B12" i="6"/>
  <c r="C12" i="6"/>
  <c r="D12" i="6"/>
  <c r="E12" i="6"/>
  <c r="F12" i="6"/>
  <c r="G12" i="6"/>
  <c r="H12" i="6"/>
  <c r="I12" i="6"/>
  <c r="B23" i="6"/>
  <c r="C23" i="6"/>
  <c r="D23" i="6"/>
  <c r="E23" i="6"/>
  <c r="F23" i="6"/>
  <c r="G23" i="6"/>
  <c r="H23" i="6"/>
  <c r="I23" i="6"/>
  <c r="M29" i="4"/>
  <c r="M30" i="4"/>
  <c r="K31" i="5"/>
  <c r="K36" i="4"/>
  <c r="M36" i="4"/>
  <c r="M9" i="4"/>
  <c r="M10" i="4"/>
  <c r="M11" i="4"/>
  <c r="M12" i="4"/>
  <c r="M15" i="4"/>
  <c r="M18" i="4"/>
  <c r="M20" i="4"/>
  <c r="M23" i="4"/>
  <c r="N23" i="4" s="1"/>
  <c r="M25" i="4"/>
  <c r="M34" i="4"/>
  <c r="B23" i="3"/>
  <c r="C23" i="3"/>
  <c r="B25" i="3"/>
  <c r="C25" i="3"/>
  <c r="B26" i="3"/>
  <c r="B27" i="3"/>
  <c r="C27" i="3"/>
  <c r="B29" i="3"/>
  <c r="J30" i="3"/>
  <c r="C31" i="3"/>
  <c r="B4" i="2"/>
  <c r="B14" i="2"/>
  <c r="C14" i="2"/>
  <c r="G9" i="4" s="1"/>
  <c r="E14" i="2"/>
  <c r="F14" i="2"/>
  <c r="H14" i="2"/>
  <c r="I14" i="2"/>
  <c r="K14" i="2"/>
  <c r="M14" i="2" s="1"/>
  <c r="L14" i="2"/>
  <c r="B9" i="3"/>
  <c r="P17" i="2"/>
  <c r="Q17" i="2" s="1"/>
  <c r="P18" i="2"/>
  <c r="Q18" i="2" s="1"/>
  <c r="P19" i="2"/>
  <c r="Q19" i="2" s="1"/>
  <c r="P20" i="2"/>
  <c r="Q20" i="2" s="1"/>
  <c r="B21" i="2"/>
  <c r="C21" i="2"/>
  <c r="E21" i="2"/>
  <c r="F21" i="2"/>
  <c r="H21" i="2"/>
  <c r="I21" i="2"/>
  <c r="K21" i="2"/>
  <c r="L21" i="2"/>
  <c r="N21" i="2"/>
  <c r="B10" i="3" s="1"/>
  <c r="O21" i="2"/>
  <c r="C10" i="3" s="1"/>
  <c r="F10" i="3" s="1"/>
  <c r="I10" i="3" s="1"/>
  <c r="L10" i="3" s="1"/>
  <c r="O10" i="3" s="1"/>
  <c r="B28" i="2"/>
  <c r="C28" i="2"/>
  <c r="E28" i="2"/>
  <c r="F28" i="2"/>
  <c r="H28" i="2"/>
  <c r="I28" i="2"/>
  <c r="K28" i="2"/>
  <c r="L28" i="2"/>
  <c r="N28" i="2"/>
  <c r="O28" i="2"/>
  <c r="B32" i="2"/>
  <c r="C32" i="2"/>
  <c r="E32" i="2"/>
  <c r="F32" i="2"/>
  <c r="H32" i="2"/>
  <c r="I32" i="2"/>
  <c r="K32" i="2"/>
  <c r="L32" i="2"/>
  <c r="N32" i="2"/>
  <c r="O32" i="2"/>
  <c r="C12" i="3" s="1"/>
  <c r="F12" i="3" s="1"/>
  <c r="I12" i="3" s="1"/>
  <c r="L12" i="3" s="1"/>
  <c r="O12" i="3" s="1"/>
  <c r="B43" i="2"/>
  <c r="C43" i="2"/>
  <c r="E43" i="2"/>
  <c r="F43" i="2"/>
  <c r="H43" i="2"/>
  <c r="I43" i="2"/>
  <c r="K43" i="2"/>
  <c r="L43" i="2"/>
  <c r="O43" i="2"/>
  <c r="C14" i="3" s="1"/>
  <c r="B58" i="2"/>
  <c r="C58" i="2"/>
  <c r="E58" i="2"/>
  <c r="G58" i="2" s="1"/>
  <c r="F58" i="2"/>
  <c r="H58" i="2"/>
  <c r="J58" i="2" s="1"/>
  <c r="K58" i="2"/>
  <c r="L58" i="2"/>
  <c r="N58" i="2"/>
  <c r="B15" i="3" s="1"/>
  <c r="O58" i="2"/>
  <c r="B75" i="2"/>
  <c r="C75" i="2"/>
  <c r="E75" i="2"/>
  <c r="F75" i="2"/>
  <c r="H75" i="2"/>
  <c r="I75" i="2"/>
  <c r="K75" i="2"/>
  <c r="L75" i="2"/>
  <c r="B18" i="3"/>
  <c r="C18" i="3"/>
  <c r="B80" i="2"/>
  <c r="C80" i="2"/>
  <c r="E80" i="2"/>
  <c r="G80" i="2" s="1"/>
  <c r="F80" i="2"/>
  <c r="H80" i="2"/>
  <c r="I80" i="2"/>
  <c r="K80" i="2"/>
  <c r="L80" i="2"/>
  <c r="N80" i="2"/>
  <c r="O80" i="2"/>
  <c r="C20" i="3" s="1"/>
  <c r="F20" i="3" s="1"/>
  <c r="I20" i="3" s="1"/>
  <c r="L20" i="3" s="1"/>
  <c r="B92" i="2"/>
  <c r="C92" i="2"/>
  <c r="E92" i="2"/>
  <c r="G92" i="2" s="1"/>
  <c r="H92" i="2"/>
  <c r="J92" i="2" s="1"/>
  <c r="K92" i="2"/>
  <c r="N92" i="2"/>
  <c r="C32" i="3"/>
  <c r="B103" i="2"/>
  <c r="E103" i="2"/>
  <c r="F103" i="2"/>
  <c r="H103" i="2"/>
  <c r="I103" i="2"/>
  <c r="K103" i="2"/>
  <c r="L103" i="2"/>
  <c r="N103" i="2"/>
  <c r="O103" i="2"/>
  <c r="C34" i="3" s="1"/>
  <c r="B111" i="2"/>
  <c r="C111" i="2"/>
  <c r="H111" i="2"/>
  <c r="J111" i="2" s="1"/>
  <c r="K111" i="2"/>
  <c r="M111" i="2" s="1"/>
  <c r="L111" i="2"/>
  <c r="N111" i="2"/>
  <c r="P111" i="2" s="1"/>
  <c r="O111" i="2"/>
  <c r="C36" i="3" s="1"/>
  <c r="F34" i="3" l="1"/>
  <c r="I34" i="3" s="1"/>
  <c r="L34" i="3" s="1"/>
  <c r="O34" i="3" s="1"/>
  <c r="R34" i="3" s="1"/>
  <c r="C34" i="4" s="1"/>
  <c r="F14" i="3"/>
  <c r="I14" i="3" s="1"/>
  <c r="L14" i="3" s="1"/>
  <c r="O14" i="3" s="1"/>
  <c r="C14" i="5" s="1"/>
  <c r="H14" i="5" s="1"/>
  <c r="K14" i="4" s="1"/>
  <c r="E9" i="3"/>
  <c r="E15" i="3"/>
  <c r="H15" i="3" s="1"/>
  <c r="K15" i="3" s="1"/>
  <c r="N15" i="3" s="1"/>
  <c r="B15" i="5" s="1"/>
  <c r="F15" i="5" s="1"/>
  <c r="J103" i="2"/>
  <c r="G75" i="2"/>
  <c r="O20" i="3"/>
  <c r="C20" i="5" s="1"/>
  <c r="H20" i="5" s="1"/>
  <c r="K20" i="4" s="1"/>
  <c r="F36" i="3"/>
  <c r="I36" i="3" s="1"/>
  <c r="L36" i="3" s="1"/>
  <c r="O36" i="3" s="1"/>
  <c r="R36" i="3" s="1"/>
  <c r="C36" i="4" s="1"/>
  <c r="F31" i="3"/>
  <c r="D31" i="3"/>
  <c r="F25" i="3"/>
  <c r="I25" i="3" s="1"/>
  <c r="F23" i="3"/>
  <c r="I23" i="3" s="1"/>
  <c r="F29" i="3"/>
  <c r="I29" i="3" s="1"/>
  <c r="L29" i="3" s="1"/>
  <c r="O29" i="3" s="1"/>
  <c r="F27" i="3"/>
  <c r="I27" i="3" s="1"/>
  <c r="L27" i="3" s="1"/>
  <c r="O27" i="3" s="1"/>
  <c r="F26" i="3"/>
  <c r="I26" i="3" s="1"/>
  <c r="F18" i="3"/>
  <c r="M103" i="2"/>
  <c r="M92" i="2"/>
  <c r="M80" i="2"/>
  <c r="M75" i="2"/>
  <c r="M43" i="2"/>
  <c r="M32" i="2"/>
  <c r="M28" i="2"/>
  <c r="M21" i="2"/>
  <c r="L60" i="2"/>
  <c r="L112" i="2" s="1"/>
  <c r="J80" i="2"/>
  <c r="J75" i="2"/>
  <c r="J43" i="2"/>
  <c r="J32" i="2"/>
  <c r="J28" i="2"/>
  <c r="J21" i="2"/>
  <c r="I60" i="2"/>
  <c r="I112" i="2" s="1"/>
  <c r="G103" i="2"/>
  <c r="G43" i="2"/>
  <c r="G32" i="2"/>
  <c r="G28" i="2"/>
  <c r="G21" i="2"/>
  <c r="F60" i="2"/>
  <c r="F112" i="2" s="1"/>
  <c r="D32" i="2"/>
  <c r="D21" i="2"/>
  <c r="C60" i="2"/>
  <c r="C112" i="2" s="1"/>
  <c r="B34" i="3"/>
  <c r="P103" i="2"/>
  <c r="E27" i="3"/>
  <c r="D27" i="3"/>
  <c r="E25" i="3"/>
  <c r="D25" i="3"/>
  <c r="E29" i="3"/>
  <c r="D29" i="3"/>
  <c r="E26" i="3"/>
  <c r="D26" i="3"/>
  <c r="D29" i="5"/>
  <c r="F29" i="5"/>
  <c r="E23" i="3"/>
  <c r="D23" i="3"/>
  <c r="B20" i="3"/>
  <c r="P80" i="2"/>
  <c r="E18" i="3"/>
  <c r="D18" i="3"/>
  <c r="B12" i="3"/>
  <c r="P32" i="2"/>
  <c r="B11" i="3"/>
  <c r="P28" i="2"/>
  <c r="P21" i="2"/>
  <c r="D10" i="3" s="1"/>
  <c r="E10" i="3"/>
  <c r="D103" i="2"/>
  <c r="D80" i="2"/>
  <c r="D75" i="2"/>
  <c r="D58" i="2"/>
  <c r="D43" i="2"/>
  <c r="D28" i="2"/>
  <c r="H60" i="2"/>
  <c r="J14" i="2"/>
  <c r="G14" i="2"/>
  <c r="E60" i="2"/>
  <c r="D14" i="2"/>
  <c r="B60" i="2"/>
  <c r="B112" i="2" s="1"/>
  <c r="M14" i="4"/>
  <c r="E38" i="5"/>
  <c r="O60" i="2"/>
  <c r="O112" i="2" s="1"/>
  <c r="C38" i="3" s="1"/>
  <c r="C15" i="3"/>
  <c r="P58" i="2"/>
  <c r="M58" i="2"/>
  <c r="K60" i="2"/>
  <c r="B14" i="3"/>
  <c r="N60" i="2"/>
  <c r="N112" i="2" s="1"/>
  <c r="P43" i="2"/>
  <c r="D14" i="3" s="1"/>
  <c r="S28" i="3"/>
  <c r="D28" i="4" s="1"/>
  <c r="B28" i="4"/>
  <c r="B32" i="3"/>
  <c r="P92" i="2"/>
  <c r="D92" i="2"/>
  <c r="P24" i="3"/>
  <c r="R24" i="3"/>
  <c r="G111" i="2"/>
  <c r="D111" i="2"/>
  <c r="M13" i="4"/>
  <c r="J38" i="5"/>
  <c r="M30" i="3"/>
  <c r="C11" i="3"/>
  <c r="F11" i="3" s="1"/>
  <c r="I11" i="3" s="1"/>
  <c r="L11" i="3" s="1"/>
  <c r="O11" i="3" s="1"/>
  <c r="D9" i="3"/>
  <c r="F6" i="4"/>
  <c r="I1" i="3"/>
  <c r="E4" i="2"/>
  <c r="H4" i="2" s="1"/>
  <c r="K4" i="2" s="1"/>
  <c r="N4" i="2" s="1"/>
  <c r="B6" i="3" s="1"/>
  <c r="E6" i="3" s="1"/>
  <c r="H6" i="3" s="1"/>
  <c r="K6" i="3" s="1"/>
  <c r="N6" i="3" s="1"/>
  <c r="Q6" i="3" s="1"/>
  <c r="B36" i="3"/>
  <c r="R20" i="3"/>
  <c r="C20" i="4" s="1"/>
  <c r="G34" i="4" l="1"/>
  <c r="R14" i="3"/>
  <c r="G14" i="4"/>
  <c r="I18" i="3"/>
  <c r="L18" i="3" s="1"/>
  <c r="O18" i="3" s="1"/>
  <c r="G18" i="3"/>
  <c r="F15" i="3"/>
  <c r="I15" i="3" s="1"/>
  <c r="L15" i="3" s="1"/>
  <c r="O15" i="3" s="1"/>
  <c r="F15" i="4"/>
  <c r="E13" i="3"/>
  <c r="D15" i="3"/>
  <c r="Q14" i="2"/>
  <c r="Q111" i="2"/>
  <c r="Q75" i="2"/>
  <c r="L26" i="3"/>
  <c r="L23" i="3"/>
  <c r="O23" i="3" s="1"/>
  <c r="C24" i="5" s="1"/>
  <c r="L25" i="3"/>
  <c r="O25" i="3" s="1"/>
  <c r="C26" i="5" s="1"/>
  <c r="H26" i="5" s="1"/>
  <c r="K26" i="4" s="1"/>
  <c r="C30" i="5"/>
  <c r="H30" i="5" s="1"/>
  <c r="K30" i="4" s="1"/>
  <c r="R29" i="3"/>
  <c r="C29" i="4" s="1"/>
  <c r="R23" i="3"/>
  <c r="I31" i="3"/>
  <c r="L31" i="3" s="1"/>
  <c r="O31" i="3" s="1"/>
  <c r="G31" i="3"/>
  <c r="C28" i="5"/>
  <c r="H28" i="5" s="1"/>
  <c r="K28" i="4" s="1"/>
  <c r="R27" i="3"/>
  <c r="C27" i="4" s="1"/>
  <c r="Q80" i="2"/>
  <c r="R12" i="3"/>
  <c r="C12" i="4" s="1"/>
  <c r="C12" i="5"/>
  <c r="H12" i="5" s="1"/>
  <c r="Q28" i="2"/>
  <c r="Q103" i="2"/>
  <c r="Q32" i="2"/>
  <c r="Q43" i="2"/>
  <c r="D60" i="2"/>
  <c r="E36" i="3"/>
  <c r="D36" i="3"/>
  <c r="E34" i="3"/>
  <c r="D34" i="3"/>
  <c r="H29" i="3"/>
  <c r="G29" i="3"/>
  <c r="H27" i="3"/>
  <c r="G27" i="3"/>
  <c r="H26" i="3"/>
  <c r="G26" i="3"/>
  <c r="H25" i="3"/>
  <c r="G25" i="3"/>
  <c r="D32" i="3"/>
  <c r="E32" i="3"/>
  <c r="H23" i="3"/>
  <c r="G23" i="3"/>
  <c r="E20" i="3"/>
  <c r="D20" i="3"/>
  <c r="H18" i="3"/>
  <c r="E12" i="3"/>
  <c r="D12" i="3"/>
  <c r="E11" i="3"/>
  <c r="D11" i="3"/>
  <c r="B13" i="3"/>
  <c r="B16" i="3" s="1"/>
  <c r="Q21" i="2"/>
  <c r="H10" i="3"/>
  <c r="G10" i="3"/>
  <c r="H9" i="3"/>
  <c r="G9" i="3"/>
  <c r="J60" i="2"/>
  <c r="H112" i="2"/>
  <c r="J112" i="2" s="1"/>
  <c r="G60" i="2"/>
  <c r="E112" i="2"/>
  <c r="G112" i="2" s="1"/>
  <c r="M16" i="4"/>
  <c r="P112" i="2"/>
  <c r="P60" i="2"/>
  <c r="Q58" i="2"/>
  <c r="M60" i="2"/>
  <c r="K112" i="2"/>
  <c r="M112" i="2" s="1"/>
  <c r="E14" i="3"/>
  <c r="D112" i="2"/>
  <c r="Q92" i="2"/>
  <c r="C24" i="4"/>
  <c r="S24" i="3"/>
  <c r="D24" i="4" s="1"/>
  <c r="J23" i="3"/>
  <c r="K34" i="4"/>
  <c r="F32" i="3"/>
  <c r="I32" i="3"/>
  <c r="C30" i="4"/>
  <c r="B38" i="3"/>
  <c r="D38" i="3" s="1"/>
  <c r="B6" i="4"/>
  <c r="S6" i="3"/>
  <c r="C13" i="3"/>
  <c r="C16" i="3" s="1"/>
  <c r="J29" i="3"/>
  <c r="K18" i="3" l="1"/>
  <c r="N18" i="3" s="1"/>
  <c r="B18" i="5" s="1"/>
  <c r="F18" i="5" s="1"/>
  <c r="R18" i="3"/>
  <c r="C18" i="4" s="1"/>
  <c r="C18" i="5"/>
  <c r="H18" i="5" s="1"/>
  <c r="K18" i="4" s="1"/>
  <c r="G18" i="4"/>
  <c r="G15" i="4"/>
  <c r="J10" i="3"/>
  <c r="O26" i="3"/>
  <c r="C27" i="5" s="1"/>
  <c r="H27" i="5" s="1"/>
  <c r="K27" i="4" s="1"/>
  <c r="J31" i="3"/>
  <c r="H31" i="4"/>
  <c r="C32" i="5"/>
  <c r="H24" i="5"/>
  <c r="D13" i="3"/>
  <c r="C11" i="5"/>
  <c r="H11" i="5" s="1"/>
  <c r="K11" i="4" s="1"/>
  <c r="R11" i="3"/>
  <c r="C11" i="4" s="1"/>
  <c r="F13" i="3"/>
  <c r="F38" i="3" s="1"/>
  <c r="I13" i="3"/>
  <c r="H36" i="3"/>
  <c r="K36" i="3" s="1"/>
  <c r="N36" i="3" s="1"/>
  <c r="B36" i="5" s="1"/>
  <c r="G36" i="3"/>
  <c r="H34" i="3"/>
  <c r="G34" i="3"/>
  <c r="K26" i="3"/>
  <c r="J26" i="3"/>
  <c r="K25" i="3"/>
  <c r="J25" i="3"/>
  <c r="K27" i="3"/>
  <c r="J27" i="3"/>
  <c r="K29" i="3"/>
  <c r="N29" i="3" s="1"/>
  <c r="B30" i="5" s="1"/>
  <c r="K23" i="3"/>
  <c r="N23" i="3" s="1"/>
  <c r="B24" i="5" s="1"/>
  <c r="H20" i="3"/>
  <c r="G20" i="3"/>
  <c r="J18" i="3"/>
  <c r="H12" i="3"/>
  <c r="G12" i="3"/>
  <c r="D16" i="3"/>
  <c r="H11" i="3"/>
  <c r="G11" i="3"/>
  <c r="Q112" i="2"/>
  <c r="K10" i="3"/>
  <c r="N10" i="3" s="1"/>
  <c r="H13" i="3"/>
  <c r="K9" i="3"/>
  <c r="Q60" i="2"/>
  <c r="K12" i="4"/>
  <c r="G15" i="3"/>
  <c r="H14" i="3"/>
  <c r="E38" i="3"/>
  <c r="G14" i="3"/>
  <c r="R25" i="3"/>
  <c r="C25" i="4" s="1"/>
  <c r="R26" i="3"/>
  <c r="C26" i="4" s="1"/>
  <c r="M31" i="3"/>
  <c r="J9" i="3"/>
  <c r="P30" i="3"/>
  <c r="G32" i="3"/>
  <c r="H32" i="3"/>
  <c r="I31" i="5"/>
  <c r="L32" i="3"/>
  <c r="Q30" i="3"/>
  <c r="S30" i="3" s="1"/>
  <c r="M29" i="3"/>
  <c r="K32" i="3"/>
  <c r="D6" i="4"/>
  <c r="H6" i="4"/>
  <c r="M18" i="3" l="1"/>
  <c r="D18" i="5"/>
  <c r="F18" i="4"/>
  <c r="H18" i="4" s="1"/>
  <c r="F10" i="4"/>
  <c r="H32" i="5"/>
  <c r="K32" i="4" s="1"/>
  <c r="K24" i="4"/>
  <c r="B10" i="5"/>
  <c r="Q10" i="3"/>
  <c r="F16" i="3"/>
  <c r="G13" i="3"/>
  <c r="L13" i="3"/>
  <c r="G38" i="3"/>
  <c r="H36" i="4"/>
  <c r="J36" i="3"/>
  <c r="F36" i="5"/>
  <c r="D36" i="5"/>
  <c r="K34" i="3"/>
  <c r="J34" i="3"/>
  <c r="H29" i="4"/>
  <c r="N27" i="3"/>
  <c r="M27" i="3"/>
  <c r="N25" i="3"/>
  <c r="M25" i="3"/>
  <c r="N26" i="3"/>
  <c r="M26" i="3"/>
  <c r="F30" i="5"/>
  <c r="D30" i="5"/>
  <c r="F24" i="5"/>
  <c r="D24" i="5"/>
  <c r="G24" i="5"/>
  <c r="J24" i="4" s="1"/>
  <c r="N24" i="4" s="1"/>
  <c r="M23" i="3"/>
  <c r="H23" i="4"/>
  <c r="K20" i="3"/>
  <c r="J20" i="3"/>
  <c r="K12" i="3"/>
  <c r="J12" i="3"/>
  <c r="E16" i="3"/>
  <c r="K11" i="3"/>
  <c r="J11" i="3"/>
  <c r="F10" i="5"/>
  <c r="M10" i="3"/>
  <c r="N9" i="3"/>
  <c r="F9" i="4" s="1"/>
  <c r="I38" i="3"/>
  <c r="I16" i="3"/>
  <c r="J15" i="3"/>
  <c r="K14" i="3"/>
  <c r="H38" i="3"/>
  <c r="H16" i="3"/>
  <c r="J14" i="3"/>
  <c r="P31" i="3"/>
  <c r="K25" i="4"/>
  <c r="P18" i="3"/>
  <c r="Q18" i="3"/>
  <c r="M11" i="3"/>
  <c r="J32" i="3"/>
  <c r="P23" i="3"/>
  <c r="R31" i="3"/>
  <c r="S31" i="3" s="1"/>
  <c r="K23" i="4"/>
  <c r="O32" i="3"/>
  <c r="L31" i="4"/>
  <c r="Q23" i="3"/>
  <c r="B30" i="4"/>
  <c r="D30" i="4"/>
  <c r="M9" i="3"/>
  <c r="M36" i="3"/>
  <c r="G25" i="5"/>
  <c r="K13" i="3" l="1"/>
  <c r="K16" i="3" s="1"/>
  <c r="G16" i="3"/>
  <c r="R10" i="3"/>
  <c r="C10" i="4" s="1"/>
  <c r="C10" i="5"/>
  <c r="O13" i="3"/>
  <c r="G13" i="4"/>
  <c r="N34" i="3"/>
  <c r="F34" i="4" s="1"/>
  <c r="M34" i="3"/>
  <c r="B27" i="5"/>
  <c r="H26" i="4"/>
  <c r="Q26" i="3"/>
  <c r="P26" i="3"/>
  <c r="B26" i="5"/>
  <c r="P25" i="3"/>
  <c r="H25" i="4"/>
  <c r="Q25" i="3"/>
  <c r="B28" i="5"/>
  <c r="P27" i="3"/>
  <c r="H27" i="4"/>
  <c r="Q27" i="3"/>
  <c r="K24" i="5"/>
  <c r="I24" i="5"/>
  <c r="N20" i="3"/>
  <c r="H20" i="4" s="1"/>
  <c r="M20" i="3"/>
  <c r="N12" i="3"/>
  <c r="M12" i="3"/>
  <c r="N11" i="3"/>
  <c r="H11" i="4" s="1"/>
  <c r="B9" i="5"/>
  <c r="Q9" i="3"/>
  <c r="L24" i="4"/>
  <c r="K25" i="5"/>
  <c r="I25" i="5"/>
  <c r="L38" i="3"/>
  <c r="L16" i="3"/>
  <c r="M15" i="3"/>
  <c r="N14" i="3"/>
  <c r="B14" i="5" s="1"/>
  <c r="K38" i="3"/>
  <c r="M14" i="3"/>
  <c r="J38" i="3"/>
  <c r="J13" i="3"/>
  <c r="J16" i="3"/>
  <c r="G29" i="5"/>
  <c r="P29" i="3"/>
  <c r="S18" i="3"/>
  <c r="D18" i="4" s="1"/>
  <c r="B18" i="4"/>
  <c r="G18" i="5"/>
  <c r="P10" i="3"/>
  <c r="Q11" i="3"/>
  <c r="S11" i="3" s="1"/>
  <c r="D11" i="4" s="1"/>
  <c r="C23" i="4"/>
  <c r="S23" i="3"/>
  <c r="D23" i="4" s="1"/>
  <c r="M32" i="4"/>
  <c r="C31" i="4"/>
  <c r="D31" i="4"/>
  <c r="J25" i="4"/>
  <c r="M32" i="3"/>
  <c r="R32" i="3"/>
  <c r="G27" i="5"/>
  <c r="B23" i="4"/>
  <c r="Q29" i="3"/>
  <c r="S29" i="3" s="1"/>
  <c r="Q12" i="3"/>
  <c r="S12" i="3" s="1"/>
  <c r="P36" i="3"/>
  <c r="Q15" i="3"/>
  <c r="N32" i="3"/>
  <c r="H32" i="4" s="1"/>
  <c r="P9" i="3"/>
  <c r="S10" i="3"/>
  <c r="Q20" i="3"/>
  <c r="S20" i="3" s="1"/>
  <c r="H12" i="4"/>
  <c r="F14" i="4" l="1"/>
  <c r="H14" i="4" s="1"/>
  <c r="L25" i="4"/>
  <c r="N25" i="4"/>
  <c r="N13" i="3"/>
  <c r="B13" i="5" s="1"/>
  <c r="F13" i="5" s="1"/>
  <c r="H10" i="4"/>
  <c r="R15" i="3"/>
  <c r="C15" i="5"/>
  <c r="H15" i="4"/>
  <c r="H10" i="5"/>
  <c r="K10" i="4" s="1"/>
  <c r="D10" i="5"/>
  <c r="C13" i="5"/>
  <c r="R13" i="3"/>
  <c r="B34" i="5"/>
  <c r="P34" i="3"/>
  <c r="Q34" i="3"/>
  <c r="S34" i="3" s="1"/>
  <c r="D34" i="4" s="1"/>
  <c r="H34" i="4"/>
  <c r="S27" i="3"/>
  <c r="D27" i="4" s="1"/>
  <c r="B27" i="4"/>
  <c r="S25" i="3"/>
  <c r="D25" i="4" s="1"/>
  <c r="B25" i="4"/>
  <c r="F28" i="5"/>
  <c r="D28" i="5"/>
  <c r="G28" i="5"/>
  <c r="J28" i="4" s="1"/>
  <c r="F26" i="5"/>
  <c r="D26" i="5"/>
  <c r="G26" i="5"/>
  <c r="S26" i="3"/>
  <c r="D26" i="4" s="1"/>
  <c r="B26" i="4"/>
  <c r="D27" i="5"/>
  <c r="F27" i="5"/>
  <c r="B20" i="5"/>
  <c r="G20" i="5" s="1"/>
  <c r="P20" i="3"/>
  <c r="B12" i="5"/>
  <c r="P12" i="3"/>
  <c r="F13" i="4"/>
  <c r="H13" i="4" s="1"/>
  <c r="B11" i="5"/>
  <c r="P11" i="3"/>
  <c r="F9" i="5"/>
  <c r="G9" i="5"/>
  <c r="K9" i="5" s="1"/>
  <c r="D9" i="5"/>
  <c r="F14" i="5"/>
  <c r="D14" i="5"/>
  <c r="K27" i="5"/>
  <c r="I27" i="5"/>
  <c r="K18" i="5"/>
  <c r="I18" i="5"/>
  <c r="K29" i="5"/>
  <c r="I29" i="5"/>
  <c r="M38" i="4"/>
  <c r="O38" i="3"/>
  <c r="C38" i="5" s="1"/>
  <c r="O16" i="3"/>
  <c r="P15" i="3"/>
  <c r="N38" i="3"/>
  <c r="B38" i="5" s="1"/>
  <c r="P14" i="3"/>
  <c r="Q14" i="3"/>
  <c r="M38" i="3"/>
  <c r="M13" i="3"/>
  <c r="M16" i="3" s="1"/>
  <c r="J29" i="4"/>
  <c r="J18" i="4"/>
  <c r="B11" i="4"/>
  <c r="C32" i="4"/>
  <c r="P32" i="3"/>
  <c r="J27" i="4"/>
  <c r="B10" i="4"/>
  <c r="D10" i="4"/>
  <c r="G23" i="5"/>
  <c r="B15" i="4"/>
  <c r="G11" i="5"/>
  <c r="B29" i="4"/>
  <c r="D29" i="4"/>
  <c r="B20" i="4"/>
  <c r="D20" i="4"/>
  <c r="G10" i="5"/>
  <c r="S9" i="3"/>
  <c r="B32" i="5"/>
  <c r="Q32" i="3"/>
  <c r="S32" i="3" s="1"/>
  <c r="G15" i="5"/>
  <c r="B9" i="4"/>
  <c r="Q13" i="3"/>
  <c r="Q36" i="3"/>
  <c r="S36" i="3" s="1"/>
  <c r="B12" i="4"/>
  <c r="D12" i="4"/>
  <c r="G12" i="5"/>
  <c r="G30" i="5"/>
  <c r="B34" i="4" l="1"/>
  <c r="B16" i="5"/>
  <c r="N16" i="3"/>
  <c r="L27" i="4"/>
  <c r="N27" i="4"/>
  <c r="L29" i="4"/>
  <c r="N29" i="4"/>
  <c r="N28" i="4"/>
  <c r="L28" i="4"/>
  <c r="L18" i="4"/>
  <c r="N18" i="4"/>
  <c r="C15" i="4"/>
  <c r="S15" i="3"/>
  <c r="D15" i="4" s="1"/>
  <c r="R16" i="3"/>
  <c r="G16" i="4"/>
  <c r="G38" i="4" s="1"/>
  <c r="H15" i="5"/>
  <c r="K15" i="4" s="1"/>
  <c r="D15" i="5"/>
  <c r="C16" i="5"/>
  <c r="H13" i="5"/>
  <c r="D13" i="5"/>
  <c r="D34" i="5"/>
  <c r="F34" i="5"/>
  <c r="G34" i="5"/>
  <c r="G32" i="5"/>
  <c r="I26" i="5"/>
  <c r="K26" i="5"/>
  <c r="J26" i="4"/>
  <c r="I28" i="5"/>
  <c r="K28" i="5"/>
  <c r="F20" i="5"/>
  <c r="D20" i="5"/>
  <c r="P38" i="3"/>
  <c r="F12" i="5"/>
  <c r="D12" i="5"/>
  <c r="F11" i="5"/>
  <c r="D11" i="5"/>
  <c r="F16" i="4"/>
  <c r="D38" i="5"/>
  <c r="F38" i="5"/>
  <c r="K12" i="5"/>
  <c r="I12" i="5"/>
  <c r="K15" i="5"/>
  <c r="I10" i="5"/>
  <c r="K10" i="5"/>
  <c r="K11" i="5"/>
  <c r="I11" i="5"/>
  <c r="K23" i="5"/>
  <c r="I23" i="5"/>
  <c r="K30" i="5"/>
  <c r="I30" i="5"/>
  <c r="K9" i="4"/>
  <c r="K13" i="4" s="1"/>
  <c r="I9" i="5"/>
  <c r="K20" i="5"/>
  <c r="I20" i="5"/>
  <c r="F32" i="5"/>
  <c r="D32" i="5"/>
  <c r="R38" i="3"/>
  <c r="Q16" i="3"/>
  <c r="Q38" i="3"/>
  <c r="B14" i="4"/>
  <c r="G14" i="5"/>
  <c r="P13" i="3"/>
  <c r="P16" i="3" s="1"/>
  <c r="J15" i="4"/>
  <c r="N15" i="4" s="1"/>
  <c r="B32" i="4"/>
  <c r="D32" i="4"/>
  <c r="S14" i="3"/>
  <c r="J20" i="4"/>
  <c r="J11" i="4"/>
  <c r="J9" i="4"/>
  <c r="N9" i="4" s="1"/>
  <c r="J23" i="4"/>
  <c r="L23" i="4" s="1"/>
  <c r="J30" i="4"/>
  <c r="G36" i="5"/>
  <c r="B13" i="4"/>
  <c r="B16" i="4" s="1"/>
  <c r="B38" i="4" s="1"/>
  <c r="J12" i="4"/>
  <c r="B36" i="4"/>
  <c r="D36" i="4"/>
  <c r="D9" i="4"/>
  <c r="G13" i="5"/>
  <c r="H9" i="4"/>
  <c r="C9" i="4"/>
  <c r="S13" i="3"/>
  <c r="J10" i="4"/>
  <c r="D16" i="5" l="1"/>
  <c r="H16" i="4"/>
  <c r="F16" i="5"/>
  <c r="L26" i="4"/>
  <c r="N26" i="4"/>
  <c r="L30" i="4"/>
  <c r="N30" i="4"/>
  <c r="L20" i="4"/>
  <c r="N20" i="4"/>
  <c r="L12" i="4"/>
  <c r="N12" i="4"/>
  <c r="L11" i="4"/>
  <c r="N11" i="4"/>
  <c r="L10" i="4"/>
  <c r="N10" i="4"/>
  <c r="I15" i="5"/>
  <c r="L15" i="4"/>
  <c r="H16" i="5"/>
  <c r="H38" i="5" s="1"/>
  <c r="K34" i="5"/>
  <c r="I34" i="5"/>
  <c r="J34" i="4"/>
  <c r="S38" i="3"/>
  <c r="F38" i="4"/>
  <c r="H38" i="4" s="1"/>
  <c r="G16" i="5"/>
  <c r="G38" i="5" s="1"/>
  <c r="K13" i="5"/>
  <c r="I14" i="5"/>
  <c r="K14" i="5"/>
  <c r="L9" i="4"/>
  <c r="K36" i="5"/>
  <c r="I36" i="5"/>
  <c r="K32" i="5"/>
  <c r="I32" i="5"/>
  <c r="J14" i="4"/>
  <c r="S16" i="3"/>
  <c r="D13" i="4"/>
  <c r="J32" i="4"/>
  <c r="C13" i="4"/>
  <c r="J36" i="4"/>
  <c r="J13" i="4"/>
  <c r="C14" i="4"/>
  <c r="D14" i="4"/>
  <c r="C16" i="4" l="1"/>
  <c r="C38" i="4" s="1"/>
  <c r="D38" i="4" s="1"/>
  <c r="I38" i="5"/>
  <c r="L36" i="4"/>
  <c r="N36" i="4"/>
  <c r="L34" i="4"/>
  <c r="N34" i="4"/>
  <c r="L32" i="4"/>
  <c r="N32" i="4"/>
  <c r="D16" i="4"/>
  <c r="L14" i="4"/>
  <c r="N14" i="4"/>
  <c r="L13" i="4"/>
  <c r="N13" i="4"/>
  <c r="I13" i="5"/>
  <c r="I16" i="5"/>
  <c r="K16" i="5"/>
  <c r="K38" i="5"/>
  <c r="J16" i="4"/>
  <c r="N16" i="4" s="1"/>
  <c r="K38" i="4"/>
  <c r="K16" i="4"/>
  <c r="L16" i="4" l="1"/>
  <c r="J38" i="4"/>
  <c r="L38" i="4" l="1"/>
  <c r="N38" i="4"/>
</calcChain>
</file>

<file path=xl/sharedStrings.xml><?xml version="1.0" encoding="utf-8"?>
<sst xmlns="http://schemas.openxmlformats.org/spreadsheetml/2006/main" count="312" uniqueCount="199">
  <si>
    <t>National Highway System</t>
  </si>
  <si>
    <t>Recreational Trails</t>
  </si>
  <si>
    <t>Innovative Financing</t>
  </si>
  <si>
    <t>FTA - Federal-aid w/ Match</t>
  </si>
  <si>
    <t>FTA Section 5311 Capital &amp; Operating Program</t>
  </si>
  <si>
    <t>State Fund Sources</t>
  </si>
  <si>
    <t>Local/Other Fund Sources</t>
  </si>
  <si>
    <t>Emergency Relief</t>
  </si>
  <si>
    <t>State Infrastructure Banks (SIBs)</t>
  </si>
  <si>
    <t>Other Bonds</t>
  </si>
  <si>
    <t>Tolls</t>
  </si>
  <si>
    <t>Other</t>
  </si>
  <si>
    <t>FHWA/FTA - Federal-aid w/ Match</t>
  </si>
  <si>
    <t>Flexed Funding - FHWA to FTA</t>
  </si>
  <si>
    <t>Flexed Funding - FTA to FHWA</t>
  </si>
  <si>
    <t>TOTAL ALL PROGRAMS</t>
  </si>
  <si>
    <t>FHWA FEDERAL-AID TOTAL</t>
  </si>
  <si>
    <t>FTA FEDERAL-AID TOTAL</t>
  </si>
  <si>
    <t xml:space="preserve">     State System Programs</t>
  </si>
  <si>
    <t xml:space="preserve">Statewide: </t>
  </si>
  <si>
    <t xml:space="preserve">          Congestion Mitigation and Air Quality Program </t>
  </si>
  <si>
    <t>Local:</t>
  </si>
  <si>
    <t xml:space="preserve">          STP-Urban</t>
  </si>
  <si>
    <t xml:space="preserve">          STP-Rural</t>
  </si>
  <si>
    <t xml:space="preserve">          Bridge-Local</t>
  </si>
  <si>
    <t xml:space="preserve">          Bridge-Off System</t>
  </si>
  <si>
    <t xml:space="preserve">     Local System Programs</t>
  </si>
  <si>
    <t>0.08 Alcohol Incentive Program</t>
  </si>
  <si>
    <t xml:space="preserve">     Miscellaneous Formula Funds</t>
  </si>
  <si>
    <t>Local Technical Assistance Program - Technology Transfer</t>
  </si>
  <si>
    <t>Other Federal Non-Formula</t>
  </si>
  <si>
    <t xml:space="preserve">     Total Innovative Financing</t>
  </si>
  <si>
    <t>Debt Service</t>
  </si>
  <si>
    <t xml:space="preserve">     Total State Fund Sources</t>
  </si>
  <si>
    <t xml:space="preserve">     Total Local and Other Fund Sources</t>
  </si>
  <si>
    <t>Actual Data</t>
  </si>
  <si>
    <t>5-Year Financial Cash Flow Summary</t>
  </si>
  <si>
    <t>FHWA Federal Aid</t>
  </si>
  <si>
    <t>Statewide</t>
  </si>
  <si>
    <t>Local System Programs</t>
  </si>
  <si>
    <t>State System</t>
  </si>
  <si>
    <t>Subtotal Formula</t>
  </si>
  <si>
    <t>FTA Federal Aid</t>
  </si>
  <si>
    <t>FHWA/FTA Flexible Funding</t>
  </si>
  <si>
    <t>GANS</t>
  </si>
  <si>
    <t>Local/Other Sources</t>
  </si>
  <si>
    <t>Total Innovative</t>
  </si>
  <si>
    <t>TOTAL</t>
  </si>
  <si>
    <t>Total</t>
  </si>
  <si>
    <t xml:space="preserve">     Total Other Federal-Aid Program Funds</t>
  </si>
  <si>
    <t/>
  </si>
  <si>
    <t xml:space="preserve"> </t>
  </si>
  <si>
    <t>Year 1 Forecast</t>
  </si>
  <si>
    <t>Year 2 Forecast</t>
  </si>
  <si>
    <t>Year 3 Forecast</t>
  </si>
  <si>
    <t>Year 4 Forecast</t>
  </si>
  <si>
    <t>Revenue</t>
  </si>
  <si>
    <t>Balance</t>
  </si>
  <si>
    <t xml:space="preserve">Years </t>
  </si>
  <si>
    <r>
      <t xml:space="preserve">    </t>
    </r>
    <r>
      <rPr>
        <b/>
        <i/>
        <sz val="10"/>
        <rFont val="Times New Roman"/>
        <family val="1"/>
      </rPr>
      <t>Subtotal Project</t>
    </r>
  </si>
  <si>
    <t>Indian Reservation Roads Program</t>
  </si>
  <si>
    <t>Average Annual</t>
  </si>
  <si>
    <t>TOTAL FHWA/FTA FEDERAL-AID w/Match</t>
  </si>
  <si>
    <t>Discretionary Programs:</t>
  </si>
  <si>
    <t>Revenue + Carryover</t>
  </si>
  <si>
    <t xml:space="preserve">Revenue </t>
  </si>
  <si>
    <t>Funding Category</t>
  </si>
  <si>
    <t>Transit</t>
  </si>
  <si>
    <t>Bridge</t>
  </si>
  <si>
    <t>Bicycle</t>
  </si>
  <si>
    <t>Safety</t>
  </si>
  <si>
    <t>First 5 Years</t>
  </si>
  <si>
    <t>(Net)</t>
  </si>
  <si>
    <t>Highway - Capital</t>
  </si>
  <si>
    <t>Highway - Operations/Maintenance/Preservation</t>
  </si>
  <si>
    <t>Transit - Capital</t>
  </si>
  <si>
    <t>Transit - Operations and Maintenance</t>
  </si>
  <si>
    <t>Highway/Bridge</t>
  </si>
  <si>
    <t>Expenditures</t>
  </si>
  <si>
    <t>Revenues</t>
  </si>
  <si>
    <t>Balances</t>
  </si>
  <si>
    <t xml:space="preserve"> - thru -</t>
  </si>
  <si>
    <t>Cost/Funding Module</t>
  </si>
  <si>
    <t>Funding Sources:</t>
  </si>
  <si>
    <t>Capital Projects</t>
  </si>
  <si>
    <t xml:space="preserve">  Construction and Expansion</t>
  </si>
  <si>
    <t xml:space="preserve"> Planning</t>
  </si>
  <si>
    <t xml:space="preserve"> Engineering</t>
  </si>
  <si>
    <t xml:space="preserve"> ROW</t>
  </si>
  <si>
    <t xml:space="preserve"> Adminstration</t>
  </si>
  <si>
    <t xml:space="preserve"> Debt Service</t>
  </si>
  <si>
    <t xml:space="preserve"> Unspecified Other</t>
  </si>
  <si>
    <t>Operations and Maintenance</t>
  </si>
  <si>
    <t xml:space="preserve">  General Maintenance</t>
  </si>
  <si>
    <t xml:space="preserve">  Safety &amp; Traffic</t>
  </si>
  <si>
    <t xml:space="preserve">  Engineering</t>
  </si>
  <si>
    <t xml:space="preserve">  Snow/Ice Removal</t>
  </si>
  <si>
    <t xml:space="preserve">  Extraordinary Maintenance</t>
  </si>
  <si>
    <t xml:space="preserve"> Administration</t>
  </si>
  <si>
    <t xml:space="preserve"> Other</t>
  </si>
  <si>
    <t>The cost/funding module can be used to organize detailed cost data into the program funding categories used in the 4-Year Forecast.</t>
  </si>
  <si>
    <t>(Funding Category 3)</t>
  </si>
  <si>
    <t>(Funding Category 4)</t>
  </si>
  <si>
    <t>(Funding Category 5)</t>
  </si>
  <si>
    <t>(Funding Category 6)</t>
  </si>
  <si>
    <t>(Funding Category 7)</t>
  </si>
  <si>
    <t>(Funding Category 8)</t>
  </si>
  <si>
    <t>STP Safety</t>
  </si>
  <si>
    <t>Low Expenditures</t>
  </si>
  <si>
    <t>High Expenditures</t>
  </si>
  <si>
    <r>
      <t xml:space="preserve">Year 10 </t>
    </r>
    <r>
      <rPr>
        <b/>
        <i/>
        <sz val="14"/>
        <rFont val="Times New Roman"/>
        <family val="1"/>
      </rPr>
      <t>(Single Year)</t>
    </r>
  </si>
  <si>
    <r>
      <t>To Apply Constant Revenue Growth Rate Years 5 - 20 Enter Annual Rate (e.g. 2) :</t>
    </r>
    <r>
      <rPr>
        <b/>
        <sz val="12"/>
        <rFont val="Calibri"/>
        <family val="2"/>
      </rPr>
      <t>→</t>
    </r>
  </si>
  <si>
    <t xml:space="preserve">         Revenue Growth Rate</t>
  </si>
  <si>
    <t xml:space="preserve">         Cost Inflation Rate</t>
  </si>
  <si>
    <r>
      <t>To Apply Constant Cost Inflation Rate Years 5-20: Enter Rate of Inflation (e.g. 3) :</t>
    </r>
    <r>
      <rPr>
        <b/>
        <sz val="12"/>
        <rFont val="Calibri"/>
        <family val="2"/>
      </rPr>
      <t>→</t>
    </r>
  </si>
  <si>
    <t xml:space="preserve">Enter Data </t>
  </si>
  <si>
    <r>
      <t xml:space="preserve">Cost </t>
    </r>
    <r>
      <rPr>
        <b/>
        <sz val="12"/>
        <rFont val="Times New Roman"/>
        <family val="1"/>
      </rPr>
      <t>Inflation Rate:</t>
    </r>
  </si>
  <si>
    <r>
      <t xml:space="preserve">Revenue </t>
    </r>
    <r>
      <rPr>
        <b/>
        <sz val="12"/>
        <rFont val="Times New Roman"/>
        <family val="1"/>
      </rPr>
      <t>Growth Rate</t>
    </r>
  </si>
  <si>
    <r>
      <rPr>
        <b/>
        <i/>
        <sz val="16"/>
        <rFont val="Times New Roman"/>
        <family val="1"/>
      </rPr>
      <t>Base Year</t>
    </r>
    <r>
      <rPr>
        <b/>
        <sz val="16"/>
        <rFont val="Times New Roman"/>
        <family val="1"/>
      </rPr>
      <t xml:space="preserve"> from 5-Year Cash Flow:</t>
    </r>
  </si>
  <si>
    <t>Note: Users can apply constant inflation rate for forecast years 5 - 19 or enter data for individual forecast years 5- 8.</t>
  </si>
  <si>
    <t>Year 5 Forecast</t>
  </si>
  <si>
    <t>Year 6 Forecast</t>
  </si>
  <si>
    <t>Year 7 Forecast</t>
  </si>
  <si>
    <t>Year 8 Forecast</t>
  </si>
  <si>
    <t xml:space="preserve">         Enter Cost Inflation Rate</t>
  </si>
  <si>
    <t>Users Must Enter "High" Expenditure Forecast for Year 10.</t>
  </si>
  <si>
    <t xml:space="preserve">Note: Year 10 Revenue and  "Low" Expenditure Forecasts Are Based on Year 8 Forecasts, Inflation-Adjusted.  Users May Override .  </t>
  </si>
  <si>
    <t>(Figures from 'Cost Band Module' Worksheet)</t>
  </si>
  <si>
    <t>Cumulative  (Years 1 - 20)</t>
  </si>
  <si>
    <t>Summary Forecasts</t>
  </si>
  <si>
    <t>Average Annual (Years 9 - 20)</t>
  </si>
  <si>
    <t xml:space="preserve">                              Enter Revenue Growth Rate</t>
  </si>
  <si>
    <t>Cumulative Years 10 - 20</t>
  </si>
  <si>
    <t>Expenditure Bands: Years 10 - 20</t>
  </si>
  <si>
    <t xml:space="preserve">  Major Repair</t>
  </si>
  <si>
    <t xml:space="preserve"> Scheduled Asset Rehabilitation</t>
  </si>
  <si>
    <t xml:space="preserve"> Contingency</t>
  </si>
  <si>
    <t>-</t>
  </si>
  <si>
    <t>Cost Band Option - Years 10 -20 Total</t>
  </si>
  <si>
    <t>National Highway System*</t>
  </si>
  <si>
    <t>Interstate Maintenance*</t>
  </si>
  <si>
    <t xml:space="preserve">Surface Transportation Program (STP)* </t>
  </si>
  <si>
    <t>Minimum Guarantee*</t>
  </si>
  <si>
    <t xml:space="preserve">Highway Bridge Replacement and Rehabilitation* </t>
  </si>
  <si>
    <t xml:space="preserve">          STP-Safety*</t>
  </si>
  <si>
    <t xml:space="preserve">          STP-Rail*</t>
  </si>
  <si>
    <t xml:space="preserve">          STP-Enhancement*</t>
  </si>
  <si>
    <t>Forest Highways*</t>
  </si>
  <si>
    <t>Public Lands Discretionary*</t>
  </si>
  <si>
    <t>Bridge Discretionary*</t>
  </si>
  <si>
    <t>Ferry Boat Discretionary*</t>
  </si>
  <si>
    <t>Interstate Maintenance Discretionary*</t>
  </si>
  <si>
    <t>National Corridor Planning and Development*</t>
  </si>
  <si>
    <t>National Scenic Byways Program*</t>
  </si>
  <si>
    <t>Recreational Trails*</t>
  </si>
  <si>
    <t>Transportation and Community and System Preservation Program*</t>
  </si>
  <si>
    <t>Transportation Enhancements*</t>
  </si>
  <si>
    <t>Transportation Alternatives Program (TAP)</t>
  </si>
  <si>
    <t>Rail-Highway Crossings</t>
  </si>
  <si>
    <t>Federal  Lands Access Program (FLAP)</t>
  </si>
  <si>
    <t>Federal  Lands Transportation Program</t>
  </si>
  <si>
    <t xml:space="preserve">FTA Section 3037 Job Access and Reverse Commute Grants* </t>
  </si>
  <si>
    <t>FTA Section 5337 State of Good Repair</t>
  </si>
  <si>
    <t>FTA Section 5339 Bus and Bus Facilities</t>
  </si>
  <si>
    <t>FTA Section 5324 Emergency Relief</t>
  </si>
  <si>
    <t>Transit-Oriented Development Planning Pilot</t>
  </si>
  <si>
    <t>FTA Section 5307 Urban Area Formula Grants</t>
  </si>
  <si>
    <t>FTA Section 5311 Rural Area Formula Grants</t>
  </si>
  <si>
    <t>FTA Section 5310 Enhanced Mobility of Seniors and Individuals with Disabilities</t>
  </si>
  <si>
    <t>FTA Section 5309 Fixed Guideway Capital Investment</t>
  </si>
  <si>
    <t>FTA Section 5312 Research, Development, Demonstration and Deployment</t>
  </si>
  <si>
    <t>FTA Section 5314 Technical Assistance and Standards</t>
  </si>
  <si>
    <t>FTA Section 5322 Human Resources and Training</t>
  </si>
  <si>
    <t>Highway Safety Improvement Program (HSIP)</t>
  </si>
  <si>
    <t>Miscellaneous Formula</t>
  </si>
  <si>
    <t>Project</t>
  </si>
  <si>
    <t>Discretionary</t>
  </si>
  <si>
    <t>Miscellaneous Formula Funds</t>
  </si>
  <si>
    <t>Discretionary Funds</t>
  </si>
  <si>
    <t>Project Funds</t>
  </si>
  <si>
    <t xml:space="preserve">Project </t>
  </si>
  <si>
    <t>Advanced Construction-State</t>
  </si>
  <si>
    <t xml:space="preserve">     Statewide Programs</t>
  </si>
  <si>
    <t>National Highway Performance Program (NHPP)</t>
  </si>
  <si>
    <t>*This federal funding source was not continued under MAP-21. In most cases, any funds remaining in this category will not be available for obligation after FY 2015.</t>
  </si>
  <si>
    <t xml:space="preserve">Advanced Construction (AC) - State </t>
  </si>
  <si>
    <t>Advanced Construction -GARVEE Bonds</t>
  </si>
  <si>
    <t>Advanced  Construction GARVEE</t>
  </si>
  <si>
    <t>Advanced Construction-GARVEE</t>
  </si>
  <si>
    <t>High Priority Projects (Post TEA-21)*</t>
  </si>
  <si>
    <t>Tribal Transportation Program</t>
  </si>
  <si>
    <t>AC - Other Fed Conversions</t>
  </si>
  <si>
    <t>AC-Other Fed Conversions</t>
  </si>
  <si>
    <t>Advanced Construction - Other Federal Conversions</t>
  </si>
  <si>
    <t>Advanced Construction - State</t>
  </si>
  <si>
    <t>Advanced Construction (AC) - Other Fed Conversions</t>
  </si>
  <si>
    <t>State Infrastructure Banks</t>
  </si>
  <si>
    <r>
      <t>Enter Base Year of Forecast (e.g.2013)</t>
    </r>
    <r>
      <rPr>
        <b/>
        <sz val="12"/>
        <rFont val="Calibri"/>
        <family val="2"/>
      </rPr>
      <t>→</t>
    </r>
  </si>
  <si>
    <t>From 5-Year Cash Flow-DO NOT ENTER DATA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</si>
</sst>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7" formatCode="&quot;$&quot;#,##0.00_);\(&quot;$&quot;#,##0.00\)"/>
    <numFmt numFmtId="41" formatCode="_(* #,##0_);_(* \(#,##0\);_(* &quot;-&quot;_);_(@_)"/>
    <numFmt numFmtId="164" formatCode="&quot;$&quot;#,##0"/>
  </numFmts>
  <fonts count="28" x14ac:knownFonts="1">
    <font>
      <sz val="10"/>
      <name val="Times New Roman"/>
    </font>
    <font>
      <b/>
      <sz val="10"/>
      <name val="Times New Roman"/>
      <family val="1"/>
    </font>
    <font>
      <b/>
      <i/>
      <sz val="10"/>
      <name val="Times New Roman"/>
      <family val="1"/>
    </font>
    <font>
      <b/>
      <sz val="12"/>
      <name val="Times New Roman"/>
      <family val="1"/>
    </font>
    <font>
      <b/>
      <sz val="11"/>
      <name val="Times New Roman"/>
      <family val="1"/>
    </font>
    <font>
      <sz val="10"/>
      <name val="Times New Roman"/>
      <family val="1"/>
    </font>
    <font>
      <b/>
      <i/>
      <sz val="12"/>
      <name val="Times New Roman"/>
      <family val="1"/>
    </font>
    <font>
      <sz val="10"/>
      <name val="Times New Roman"/>
      <family val="1"/>
    </font>
    <font>
      <b/>
      <i/>
      <sz val="11"/>
      <name val="Times New Roman"/>
      <family val="1"/>
    </font>
    <font>
      <b/>
      <sz val="14"/>
      <name val="Times New Roman"/>
      <family val="1"/>
    </font>
    <font>
      <b/>
      <i/>
      <sz val="14"/>
      <name val="Times New Roman"/>
      <family val="1"/>
    </font>
    <font>
      <sz val="14"/>
      <name val="Times New Roman"/>
      <family val="1"/>
    </font>
    <font>
      <b/>
      <sz val="16"/>
      <name val="Times New Roman"/>
      <family val="1"/>
    </font>
    <font>
      <b/>
      <i/>
      <sz val="16"/>
      <name val="Times New Roman"/>
      <family val="1"/>
    </font>
    <font>
      <b/>
      <sz val="12"/>
      <name val="Calibri"/>
      <family val="2"/>
    </font>
    <font>
      <i/>
      <sz val="10"/>
      <name val="Times New Roman"/>
      <family val="1"/>
    </font>
    <font>
      <b/>
      <sz val="10"/>
      <name val="Arial"/>
      <family val="2"/>
    </font>
    <font>
      <b/>
      <sz val="16"/>
      <name val="Arial"/>
      <family val="2"/>
    </font>
    <font>
      <i/>
      <sz val="12"/>
      <name val="Times New Roman"/>
      <family val="1"/>
    </font>
    <font>
      <i/>
      <sz val="14"/>
      <name val="Times New Roman"/>
      <family val="1"/>
    </font>
    <font>
      <sz val="11"/>
      <name val="Times New Roman"/>
      <family val="1"/>
    </font>
    <font>
      <b/>
      <sz val="12"/>
      <name val="Calibri"/>
      <family val="2"/>
    </font>
    <font>
      <sz val="11"/>
      <color indexed="18"/>
      <name val="Times New Roman"/>
      <family val="1"/>
    </font>
    <font>
      <sz val="11"/>
      <color rgb="FF3F3F76"/>
      <name val="Calibri"/>
      <family val="2"/>
      <scheme val="minor"/>
    </font>
    <font>
      <sz val="9"/>
      <name val="Times New Roman"/>
      <family val="1"/>
    </font>
    <font>
      <sz val="8"/>
      <name val="Times New Roman"/>
      <family val="1"/>
    </font>
    <font>
      <b/>
      <i/>
      <sz val="12"/>
      <color theme="6" tint="-0.499984740745262"/>
      <name val="Times New Roman"/>
      <family val="1"/>
    </font>
    <font>
      <b/>
      <i/>
      <sz val="14"/>
      <color theme="6" tint="-0.499984740745262"/>
      <name val="Times New Roman"/>
      <family val="1"/>
    </font>
  </fonts>
  <fills count="19">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darkGrid">
        <fgColor indexed="43"/>
      </patternFill>
    </fill>
    <fill>
      <patternFill patternType="lightUp">
        <bgColor indexed="26"/>
      </patternFill>
    </fill>
    <fill>
      <patternFill patternType="solid">
        <fgColor rgb="FFFFCC99"/>
      </patternFill>
    </fill>
    <fill>
      <patternFill patternType="solid">
        <fgColor theme="6" tint="0.59999389629810485"/>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59996337778862885"/>
        <bgColor indexed="64"/>
      </patternFill>
    </fill>
    <fill>
      <patternFill patternType="solid">
        <fgColor rgb="FFFFFF66"/>
        <bgColor indexed="64"/>
      </patternFill>
    </fill>
    <fill>
      <patternFill patternType="solid">
        <fgColor theme="6" tint="0.39997558519241921"/>
        <bgColor indexed="64"/>
      </patternFill>
    </fill>
    <fill>
      <patternFill patternType="lightUp">
        <fgColor auto="1"/>
        <bgColor indexed="26"/>
      </patternFill>
    </fill>
    <fill>
      <patternFill patternType="solid">
        <fgColor rgb="FFFFFFCC"/>
        <bgColor rgb="FFFFFFCC"/>
      </patternFill>
    </fill>
    <fill>
      <patternFill patternType="lightUp">
        <bgColor rgb="FFFFFFCC"/>
      </patternFill>
    </fill>
    <fill>
      <patternFill patternType="lightUp">
        <fgColor auto="1"/>
        <bgColor rgb="FFFFFFCC"/>
      </patternFill>
    </fill>
    <fill>
      <patternFill patternType="lightUp">
        <bgColor rgb="FFFFFF99"/>
      </patternFill>
    </fill>
    <fill>
      <patternFill patternType="solid">
        <fgColor rgb="FFFFFF99"/>
        <bgColor indexed="64"/>
      </patternFill>
    </fill>
  </fills>
  <borders count="74">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Dashed">
        <color indexed="64"/>
      </left>
      <right style="mediumDashed">
        <color indexed="64"/>
      </right>
      <top style="mediumDashed">
        <color indexed="64"/>
      </top>
      <bottom style="mediumDashed">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ck">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ck">
        <color indexed="64"/>
      </left>
      <right style="medium">
        <color indexed="64"/>
      </right>
      <top/>
      <bottom style="thin">
        <color indexed="64"/>
      </bottom>
      <diagonal/>
    </border>
    <border>
      <left style="thin">
        <color indexed="64"/>
      </left>
      <right style="thick">
        <color indexed="64"/>
      </right>
      <top/>
      <bottom/>
      <diagonal/>
    </border>
    <border>
      <left/>
      <right style="thin">
        <color indexed="64"/>
      </right>
      <top/>
      <bottom style="thin">
        <color indexed="64"/>
      </bottom>
      <diagonal/>
    </border>
    <border>
      <left/>
      <right style="thick">
        <color indexed="64"/>
      </right>
      <top/>
      <bottom/>
      <diagonal/>
    </border>
    <border>
      <left style="medium">
        <color indexed="64"/>
      </left>
      <right style="medium">
        <color indexed="64"/>
      </right>
      <top style="medium">
        <color indexed="64"/>
      </top>
      <bottom style="medium">
        <color indexed="64"/>
      </bottom>
      <diagonal/>
    </border>
    <border>
      <left style="mediumDashed">
        <color indexed="64"/>
      </left>
      <right/>
      <top/>
      <bottom/>
      <diagonal/>
    </border>
    <border>
      <left/>
      <right style="dashed">
        <color indexed="64"/>
      </right>
      <top/>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mediumDashed">
        <color indexed="64"/>
      </left>
      <right/>
      <top/>
      <bottom style="medium">
        <color indexed="64"/>
      </bottom>
      <diagonal/>
    </border>
    <border>
      <left/>
      <right style="thick">
        <color indexed="64"/>
      </right>
      <top style="medium">
        <color indexed="64"/>
      </top>
      <bottom/>
      <diagonal/>
    </border>
    <border>
      <left style="thick">
        <color indexed="64"/>
      </left>
      <right/>
      <top/>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ck">
        <color indexed="64"/>
      </bottom>
      <diagonal/>
    </border>
    <border>
      <left/>
      <right style="thick">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right style="thick">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style="medium">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rgb="FF7F7F7F"/>
      </left>
      <right style="thin">
        <color indexed="64"/>
      </right>
      <top style="thin">
        <color indexed="64"/>
      </top>
      <bottom/>
      <diagonal/>
    </border>
    <border>
      <left/>
      <right style="medium">
        <color auto="1"/>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ck">
        <color indexed="64"/>
      </bottom>
      <diagonal/>
    </border>
    <border>
      <left/>
      <right style="medium">
        <color auto="1"/>
      </right>
      <top style="thin">
        <color rgb="FF7F7F7F"/>
      </top>
      <bottom style="thin">
        <color indexed="64"/>
      </bottom>
      <diagonal/>
    </border>
    <border>
      <left/>
      <right style="medium">
        <color auto="1"/>
      </right>
      <top style="thin">
        <color indexed="23"/>
      </top>
      <bottom/>
      <diagonal/>
    </border>
    <border>
      <left/>
      <right style="medium">
        <color auto="1"/>
      </right>
      <top style="thin">
        <color indexed="64"/>
      </top>
      <bottom style="thin">
        <color indexed="64"/>
      </bottom>
      <diagonal/>
    </border>
    <border>
      <left/>
      <right style="medium">
        <color auto="1"/>
      </right>
      <top style="thin">
        <color indexed="23"/>
      </top>
      <bottom style="thin">
        <color indexed="64"/>
      </bottom>
      <diagonal/>
    </border>
    <border>
      <left/>
      <right style="medium">
        <color auto="1"/>
      </right>
      <top style="thin">
        <color indexed="23"/>
      </top>
      <bottom style="thick">
        <color indexed="64"/>
      </bottom>
      <diagonal/>
    </border>
    <border>
      <left style="medium">
        <color indexed="64"/>
      </left>
      <right style="thin">
        <color indexed="64"/>
      </right>
      <top style="thin">
        <color rgb="FF7F7F7F"/>
      </top>
      <bottom style="thin">
        <color rgb="FF7F7F7F"/>
      </bottom>
      <diagonal/>
    </border>
    <border>
      <left style="medium">
        <color indexed="64"/>
      </left>
      <right style="thin">
        <color indexed="64"/>
      </right>
      <top style="thin">
        <color indexed="23"/>
      </top>
      <bottom/>
      <diagonal/>
    </border>
    <border>
      <left style="medium">
        <color indexed="64"/>
      </left>
      <right style="thin">
        <color indexed="64"/>
      </right>
      <top style="thin">
        <color indexed="64"/>
      </top>
      <bottom style="thick">
        <color indexed="64"/>
      </bottom>
      <diagonal/>
    </border>
  </borders>
  <cellStyleXfs count="2">
    <xf numFmtId="0" fontId="0" fillId="0" borderId="0"/>
    <xf numFmtId="0" fontId="23" fillId="6" borderId="50" applyNumberFormat="0" applyAlignment="0" applyProtection="0"/>
  </cellStyleXfs>
  <cellXfs count="438">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2" fillId="0" borderId="1" xfId="0" applyFont="1" applyBorder="1" applyAlignment="1">
      <alignment vertical="center" wrapText="1"/>
    </xf>
    <xf numFmtId="0" fontId="1" fillId="0" borderId="0" xfId="0" applyFont="1" applyAlignment="1">
      <alignment vertical="center" wrapText="1"/>
    </xf>
    <xf numFmtId="0" fontId="1" fillId="0" borderId="0" xfId="0" applyFont="1" applyAlignment="1">
      <alignment wrapText="1"/>
    </xf>
    <xf numFmtId="0" fontId="2" fillId="0" borderId="0" xfId="0" applyFont="1" applyAlignment="1">
      <alignment vertical="center" wrapText="1"/>
    </xf>
    <xf numFmtId="0" fontId="2" fillId="0" borderId="0" xfId="0" applyFont="1" applyAlignment="1">
      <alignment wrapText="1"/>
    </xf>
    <xf numFmtId="0" fontId="3" fillId="0" borderId="0" xfId="0" applyFont="1" applyAlignment="1">
      <alignment horizontal="center"/>
    </xf>
    <xf numFmtId="0" fontId="3"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0" fillId="0" borderId="0" xfId="0" applyBorder="1"/>
    <xf numFmtId="0" fontId="8" fillId="0" borderId="0" xfId="0" applyFont="1"/>
    <xf numFmtId="0" fontId="7" fillId="0" borderId="0" xfId="0" applyFont="1" applyAlignment="1">
      <alignment horizontal="right"/>
    </xf>
    <xf numFmtId="0" fontId="7" fillId="0" borderId="0" xfId="0" applyFont="1" applyAlignment="1">
      <alignment horizontal="right" wrapText="1"/>
    </xf>
    <xf numFmtId="0" fontId="1" fillId="0" borderId="0" xfId="0" applyFont="1" applyAlignment="1">
      <alignment horizontal="right"/>
    </xf>
    <xf numFmtId="0" fontId="8" fillId="0" borderId="0" xfId="0" applyFont="1" applyAlignment="1">
      <alignment wrapText="1"/>
    </xf>
    <xf numFmtId="0" fontId="8" fillId="0" borderId="0" xfId="0" applyFont="1" applyBorder="1" applyAlignment="1">
      <alignment wrapText="1"/>
    </xf>
    <xf numFmtId="0" fontId="6" fillId="0" borderId="0" xfId="0" applyFont="1" applyAlignment="1">
      <alignment horizontal="right"/>
    </xf>
    <xf numFmtId="0" fontId="8" fillId="0" borderId="0" xfId="0" applyFont="1" applyAlignment="1">
      <alignment horizontal="left" wrapText="1"/>
    </xf>
    <xf numFmtId="0" fontId="9" fillId="0" borderId="0" xfId="0" applyFont="1" applyAlignment="1">
      <alignment horizontal="center" vertical="center"/>
    </xf>
    <xf numFmtId="0" fontId="0" fillId="2" borderId="0" xfId="0" applyFill="1"/>
    <xf numFmtId="0" fontId="8" fillId="2" borderId="0" xfId="0" applyFont="1" applyFill="1" applyAlignment="1">
      <alignment horizontal="right" wrapText="1"/>
    </xf>
    <xf numFmtId="0" fontId="8" fillId="2" borderId="0" xfId="0" applyFont="1" applyFill="1" applyBorder="1"/>
    <xf numFmtId="0" fontId="8" fillId="3" borderId="0" xfId="0" applyFont="1" applyFill="1" applyBorder="1"/>
    <xf numFmtId="0" fontId="8" fillId="3" borderId="0" xfId="0" applyFont="1" applyFill="1" applyAlignment="1">
      <alignment wrapText="1"/>
    </xf>
    <xf numFmtId="0" fontId="6" fillId="0" borderId="0" xfId="0" applyFont="1" applyFill="1" applyBorder="1" applyAlignment="1">
      <alignment horizontal="right" vertical="center" wrapText="1"/>
    </xf>
    <xf numFmtId="0" fontId="9" fillId="0" borderId="0" xfId="0" applyFont="1" applyAlignment="1">
      <alignment horizontal="center"/>
    </xf>
    <xf numFmtId="0" fontId="4" fillId="0" borderId="0" xfId="0" applyFont="1" applyBorder="1" applyAlignment="1">
      <alignment horizontal="center"/>
    </xf>
    <xf numFmtId="0" fontId="0" fillId="0" borderId="0" xfId="0" applyFill="1" applyBorder="1"/>
    <xf numFmtId="164" fontId="0" fillId="2" borderId="2" xfId="0" applyNumberFormat="1" applyFill="1" applyBorder="1"/>
    <xf numFmtId="164" fontId="0" fillId="2" borderId="3" xfId="0" applyNumberFormat="1" applyFill="1" applyBorder="1"/>
    <xf numFmtId="0" fontId="13" fillId="0" borderId="0" xfId="0" applyFont="1" applyAlignment="1">
      <alignment horizontal="center" vertical="center"/>
    </xf>
    <xf numFmtId="0" fontId="12" fillId="0" borderId="0" xfId="0" applyFont="1" applyAlignment="1">
      <alignment horizontal="center" vertical="center"/>
    </xf>
    <xf numFmtId="0" fontId="8" fillId="0" borderId="0" xfId="0" applyFont="1" applyFill="1" applyBorder="1"/>
    <xf numFmtId="0" fontId="0" fillId="0" borderId="0" xfId="0" applyFill="1"/>
    <xf numFmtId="0" fontId="8" fillId="0" borderId="0" xfId="0" applyFont="1" applyFill="1" applyAlignment="1">
      <alignment wrapText="1"/>
    </xf>
    <xf numFmtId="0" fontId="8" fillId="0" borderId="0" xfId="0" applyFont="1" applyFill="1" applyAlignment="1">
      <alignment horizontal="right" wrapText="1"/>
    </xf>
    <xf numFmtId="0" fontId="9" fillId="0" borderId="0" xfId="0" applyFont="1" applyFill="1" applyAlignment="1">
      <alignment horizontal="center"/>
    </xf>
    <xf numFmtId="0" fontId="1" fillId="0" borderId="0" xfId="0" applyFont="1" applyAlignment="1">
      <alignment horizontal="right" wrapText="1"/>
    </xf>
    <xf numFmtId="0" fontId="0" fillId="3" borderId="0" xfId="0" applyFill="1" applyAlignment="1">
      <alignment vertical="center" wrapText="1"/>
    </xf>
    <xf numFmtId="164" fontId="0" fillId="0" borderId="0" xfId="0" applyNumberFormat="1" applyBorder="1"/>
    <xf numFmtId="0" fontId="3" fillId="0" borderId="0" xfId="0" applyFont="1" applyBorder="1" applyAlignment="1">
      <alignment horizontal="center" vertical="center"/>
    </xf>
    <xf numFmtId="0" fontId="12" fillId="0" borderId="0" xfId="0" applyFont="1" applyAlignment="1">
      <alignment horizontal="right" vertical="center"/>
    </xf>
    <xf numFmtId="0" fontId="3" fillId="0" borderId="0" xfId="0" quotePrefix="1" applyFont="1" applyAlignment="1">
      <alignment horizontal="center" vertical="center"/>
    </xf>
    <xf numFmtId="164" fontId="0" fillId="0" borderId="4" xfId="0" applyNumberFormat="1" applyBorder="1"/>
    <xf numFmtId="164" fontId="0" fillId="0" borderId="0" xfId="0" applyNumberFormat="1"/>
    <xf numFmtId="164" fontId="0" fillId="3" borderId="0" xfId="0" applyNumberFormat="1" applyFill="1" applyBorder="1"/>
    <xf numFmtId="164" fontId="0" fillId="3" borderId="4" xfId="0" applyNumberFormat="1" applyFill="1" applyBorder="1"/>
    <xf numFmtId="164" fontId="0" fillId="3" borderId="0" xfId="0" applyNumberFormat="1" applyFill="1"/>
    <xf numFmtId="0" fontId="4" fillId="0" borderId="4" xfId="0" applyFont="1" applyBorder="1" applyAlignment="1">
      <alignment horizontal="center" vertical="center"/>
    </xf>
    <xf numFmtId="164" fontId="0" fillId="2" borderId="4" xfId="0" applyNumberFormat="1" applyFill="1" applyBorder="1"/>
    <xf numFmtId="164" fontId="0" fillId="2" borderId="0" xfId="0" applyNumberFormat="1" applyFill="1" applyBorder="1"/>
    <xf numFmtId="164" fontId="0" fillId="2" borderId="0" xfId="0" applyNumberFormat="1" applyFill="1"/>
    <xf numFmtId="0" fontId="0" fillId="2" borderId="0" xfId="0" applyFill="1" applyAlignment="1">
      <alignment vertical="center" wrapText="1"/>
    </xf>
    <xf numFmtId="0" fontId="2" fillId="2" borderId="0" xfId="0" applyFont="1" applyFill="1" applyAlignment="1">
      <alignment wrapText="1"/>
    </xf>
    <xf numFmtId="164" fontId="7" fillId="2" borderId="5" xfId="0" applyNumberFormat="1" applyFont="1" applyFill="1" applyBorder="1" applyAlignment="1">
      <alignment horizontal="right"/>
    </xf>
    <xf numFmtId="164" fontId="0" fillId="2" borderId="5" xfId="0" applyNumberFormat="1" applyFill="1" applyBorder="1"/>
    <xf numFmtId="0" fontId="7" fillId="0" borderId="0" xfId="0" quotePrefix="1" applyFont="1"/>
    <xf numFmtId="164" fontId="0" fillId="0" borderId="5" xfId="0" applyNumberFormat="1" applyBorder="1" applyProtection="1">
      <protection hidden="1"/>
    </xf>
    <xf numFmtId="164" fontId="0" fillId="3" borderId="5" xfId="0" applyNumberFormat="1" applyFill="1" applyBorder="1" applyProtection="1"/>
    <xf numFmtId="164" fontId="0" fillId="3" borderId="3" xfId="0" applyNumberFormat="1" applyFill="1" applyBorder="1"/>
    <xf numFmtId="164" fontId="0" fillId="3" borderId="6" xfId="0" applyNumberFormat="1" applyFill="1" applyBorder="1"/>
    <xf numFmtId="164" fontId="0" fillId="3" borderId="5" xfId="0" applyNumberFormat="1" applyFill="1" applyBorder="1"/>
    <xf numFmtId="164" fontId="0" fillId="0" borderId="0" xfId="0" applyNumberFormat="1" applyFill="1" applyBorder="1"/>
    <xf numFmtId="164" fontId="0" fillId="0" borderId="2" xfId="0" applyNumberFormat="1" applyBorder="1" applyProtection="1">
      <protection hidden="1"/>
    </xf>
    <xf numFmtId="164" fontId="0" fillId="3" borderId="5" xfId="0" applyNumberFormat="1" applyFill="1" applyBorder="1" applyProtection="1">
      <protection hidden="1"/>
    </xf>
    <xf numFmtId="164" fontId="0" fillId="3" borderId="2" xfId="0" applyNumberFormat="1" applyFill="1" applyBorder="1" applyProtection="1">
      <protection hidden="1"/>
    </xf>
    <xf numFmtId="164" fontId="0" fillId="2" borderId="8" xfId="0" applyNumberFormat="1" applyFill="1" applyBorder="1"/>
    <xf numFmtId="0" fontId="7" fillId="0" borderId="0" xfId="0" applyFont="1" applyAlignment="1">
      <alignment horizontal="left" vertical="center" wrapText="1"/>
    </xf>
    <xf numFmtId="0" fontId="0" fillId="2" borderId="0" xfId="0" applyFill="1" applyAlignment="1">
      <alignment wrapText="1"/>
    </xf>
    <xf numFmtId="0" fontId="7" fillId="0" borderId="0" xfId="0" applyFont="1" applyAlignment="1">
      <alignment vertical="center"/>
    </xf>
    <xf numFmtId="0" fontId="6" fillId="2" borderId="0" xfId="0" applyFont="1" applyFill="1" applyAlignment="1">
      <alignment horizontal="right"/>
    </xf>
    <xf numFmtId="1" fontId="9" fillId="3" borderId="3" xfId="0" applyNumberFormat="1" applyFont="1" applyFill="1" applyBorder="1"/>
    <xf numFmtId="0" fontId="9" fillId="3" borderId="3" xfId="0" applyFont="1" applyFill="1" applyBorder="1" applyAlignment="1">
      <alignment horizontal="center"/>
    </xf>
    <xf numFmtId="0" fontId="0" fillId="3" borderId="3" xfId="0" applyFill="1" applyBorder="1"/>
    <xf numFmtId="0" fontId="0" fillId="3" borderId="5" xfId="0" applyFill="1" applyBorder="1"/>
    <xf numFmtId="1" fontId="9" fillId="3" borderId="6" xfId="0" applyNumberFormat="1" applyFont="1" applyFill="1" applyBorder="1"/>
    <xf numFmtId="164" fontId="8" fillId="2" borderId="0" xfId="0" applyNumberFormat="1" applyFont="1" applyFill="1" applyBorder="1"/>
    <xf numFmtId="9" fontId="9" fillId="0" borderId="0" xfId="0" applyNumberFormat="1" applyFont="1" applyFill="1" applyBorder="1" applyAlignment="1">
      <alignment horizontal="center" vertical="center"/>
    </xf>
    <xf numFmtId="0" fontId="6" fillId="0" borderId="0" xfId="0" applyFont="1" applyFill="1" applyAlignment="1">
      <alignment horizontal="right"/>
    </xf>
    <xf numFmtId="0" fontId="6" fillId="0" borderId="0" xfId="0" applyFont="1" applyFill="1" applyBorder="1" applyAlignment="1">
      <alignment horizontal="right"/>
    </xf>
    <xf numFmtId="0" fontId="1" fillId="0" borderId="0" xfId="0" applyFont="1" applyBorder="1" applyAlignment="1">
      <alignment horizontal="center" vertical="center"/>
    </xf>
    <xf numFmtId="0" fontId="4" fillId="0" borderId="0" xfId="0" applyFont="1" applyBorder="1" applyAlignment="1">
      <alignment horizontal="left" vertical="center" wrapText="1"/>
    </xf>
    <xf numFmtId="0" fontId="7" fillId="0" borderId="0" xfId="0" applyFont="1" applyAlignment="1">
      <alignment vertical="center" wrapText="1"/>
    </xf>
    <xf numFmtId="164" fontId="0" fillId="3" borderId="6" xfId="0" applyNumberFormat="1" applyFill="1" applyBorder="1" applyProtection="1">
      <protection locked="0"/>
    </xf>
    <xf numFmtId="164" fontId="0" fillId="2" borderId="6" xfId="0" applyNumberFormat="1" applyFill="1" applyBorder="1" applyProtection="1">
      <protection locked="0"/>
    </xf>
    <xf numFmtId="0" fontId="9" fillId="2" borderId="0" xfId="0" quotePrefix="1" applyFont="1" applyFill="1" applyBorder="1" applyAlignment="1">
      <alignment horizontal="center"/>
    </xf>
    <xf numFmtId="0" fontId="16" fillId="0" borderId="12" xfId="0" applyFont="1" applyBorder="1"/>
    <xf numFmtId="0" fontId="0" fillId="0" borderId="12" xfId="0" applyBorder="1" applyAlignment="1">
      <alignment wrapText="1"/>
    </xf>
    <xf numFmtId="0" fontId="0" fillId="0" borderId="12" xfId="0" applyBorder="1"/>
    <xf numFmtId="0" fontId="16" fillId="0" borderId="12" xfId="0" applyFont="1" applyBorder="1" applyAlignment="1">
      <alignment wrapText="1"/>
    </xf>
    <xf numFmtId="0" fontId="16" fillId="0" borderId="13" xfId="0" applyFont="1" applyBorder="1"/>
    <xf numFmtId="164" fontId="0" fillId="0" borderId="14" xfId="0" applyNumberFormat="1" applyBorder="1"/>
    <xf numFmtId="164" fontId="0" fillId="0" borderId="15" xfId="0" applyNumberFormat="1" applyBorder="1"/>
    <xf numFmtId="164" fontId="0" fillId="0" borderId="16" xfId="0" applyNumberFormat="1" applyBorder="1"/>
    <xf numFmtId="164" fontId="0" fillId="0" borderId="17" xfId="0" applyNumberFormat="1" applyBorder="1"/>
    <xf numFmtId="0" fontId="18" fillId="0" borderId="0" xfId="0" applyFont="1" applyFill="1" applyAlignment="1">
      <alignment wrapText="1"/>
    </xf>
    <xf numFmtId="0" fontId="7" fillId="0" borderId="18" xfId="0" applyFont="1" applyBorder="1" applyAlignment="1">
      <alignment horizontal="center" vertical="top" wrapText="1"/>
    </xf>
    <xf numFmtId="0" fontId="7" fillId="0" borderId="0" xfId="0" applyFont="1" applyBorder="1" applyAlignment="1">
      <alignment horizontal="center" vertical="top" wrapText="1"/>
    </xf>
    <xf numFmtId="0" fontId="7" fillId="0" borderId="19" xfId="0" applyFont="1" applyBorder="1" applyAlignment="1">
      <alignment horizontal="center" vertical="top" wrapText="1"/>
    </xf>
    <xf numFmtId="0" fontId="7" fillId="0" borderId="20" xfId="0" applyFont="1" applyBorder="1" applyAlignment="1">
      <alignment horizontal="center" vertical="top" wrapText="1"/>
    </xf>
    <xf numFmtId="0" fontId="16" fillId="0" borderId="21" xfId="0" applyFont="1" applyBorder="1" applyAlignment="1">
      <alignment horizontal="right"/>
    </xf>
    <xf numFmtId="0" fontId="16" fillId="0" borderId="19" xfId="0" applyFont="1" applyBorder="1" applyAlignment="1">
      <alignment horizontal="center" wrapText="1"/>
    </xf>
    <xf numFmtId="0" fontId="16" fillId="0" borderId="19" xfId="0" applyFont="1" applyBorder="1" applyAlignment="1">
      <alignment vertical="top" wrapText="1"/>
    </xf>
    <xf numFmtId="0" fontId="3" fillId="0" borderId="0" xfId="0" applyFont="1"/>
    <xf numFmtId="0" fontId="8" fillId="3" borderId="0" xfId="0" applyFont="1" applyFill="1" applyAlignment="1">
      <alignment horizontal="left" wrapText="1"/>
    </xf>
    <xf numFmtId="41" fontId="0" fillId="0" borderId="0" xfId="0" applyNumberFormat="1"/>
    <xf numFmtId="0" fontId="0" fillId="2" borderId="5" xfId="0" applyFill="1" applyBorder="1"/>
    <xf numFmtId="0" fontId="0" fillId="2" borderId="6" xfId="0" applyFill="1" applyBorder="1"/>
    <xf numFmtId="0" fontId="0" fillId="2" borderId="2" xfId="0" applyFill="1" applyBorder="1"/>
    <xf numFmtId="0" fontId="0" fillId="3" borderId="2" xfId="0" applyFill="1" applyBorder="1"/>
    <xf numFmtId="164" fontId="0" fillId="3" borderId="7" xfId="0" applyNumberFormat="1" applyFill="1" applyBorder="1"/>
    <xf numFmtId="2" fontId="0" fillId="0" borderId="0" xfId="0" applyNumberFormat="1"/>
    <xf numFmtId="0" fontId="0" fillId="2" borderId="7" xfId="0" applyFill="1" applyBorder="1"/>
    <xf numFmtId="0" fontId="1" fillId="0" borderId="0" xfId="0" applyFont="1"/>
    <xf numFmtId="2" fontId="1" fillId="0" borderId="0" xfId="0" applyNumberFormat="1" applyFont="1"/>
    <xf numFmtId="1" fontId="9" fillId="0" borderId="6" xfId="0" applyNumberFormat="1" applyFont="1" applyFill="1" applyBorder="1" applyAlignment="1">
      <alignment horizontal="center"/>
    </xf>
    <xf numFmtId="1" fontId="1" fillId="3" borderId="5" xfId="0" applyNumberFormat="1" applyFont="1" applyFill="1" applyBorder="1" applyAlignment="1" applyProtection="1">
      <alignment horizontal="center" vertical="center" wrapText="1"/>
      <protection locked="0"/>
    </xf>
    <xf numFmtId="1" fontId="1" fillId="3" borderId="2" xfId="0" applyNumberFormat="1" applyFont="1" applyFill="1" applyBorder="1" applyAlignment="1" applyProtection="1">
      <alignment horizontal="center" vertical="center" wrapText="1"/>
      <protection locked="0"/>
    </xf>
    <xf numFmtId="0" fontId="0" fillId="0" borderId="0" xfId="0" applyBorder="1" applyAlignment="1">
      <alignment horizontal="center"/>
    </xf>
    <xf numFmtId="1" fontId="11" fillId="0" borderId="0" xfId="0" applyNumberFormat="1" applyFont="1" applyFill="1" applyBorder="1" applyAlignment="1">
      <alignment horizontal="center" wrapText="1"/>
    </xf>
    <xf numFmtId="1" fontId="19" fillId="0" borderId="0" xfId="0" applyNumberFormat="1" applyFont="1" applyFill="1" applyBorder="1" applyAlignment="1">
      <alignment horizontal="center" wrapText="1"/>
    </xf>
    <xf numFmtId="0" fontId="0" fillId="3" borderId="7" xfId="0" applyFill="1" applyBorder="1"/>
    <xf numFmtId="0" fontId="0" fillId="3" borderId="6" xfId="0" applyFill="1" applyBorder="1"/>
    <xf numFmtId="1" fontId="9" fillId="0" borderId="7" xfId="0" applyNumberFormat="1" applyFont="1" applyFill="1" applyBorder="1" applyAlignment="1">
      <alignment horizontal="center"/>
    </xf>
    <xf numFmtId="0" fontId="1" fillId="0" borderId="3" xfId="0" applyFont="1" applyFill="1" applyBorder="1" applyAlignment="1">
      <alignment horizontal="center"/>
    </xf>
    <xf numFmtId="1" fontId="11" fillId="2" borderId="7" xfId="0" applyNumberFormat="1" applyFont="1" applyFill="1" applyBorder="1" applyAlignment="1">
      <alignment horizontal="center"/>
    </xf>
    <xf numFmtId="0" fontId="12" fillId="0" borderId="0" xfId="0" applyFont="1" applyAlignment="1"/>
    <xf numFmtId="1" fontId="9" fillId="2" borderId="0" xfId="0" applyNumberFormat="1" applyFont="1" applyFill="1" applyBorder="1" applyAlignment="1">
      <alignment horizontal="center" vertical="center" wrapText="1"/>
    </xf>
    <xf numFmtId="0" fontId="9" fillId="2" borderId="0" xfId="0" applyFont="1" applyFill="1" applyBorder="1" applyAlignment="1">
      <alignment horizontal="center"/>
    </xf>
    <xf numFmtId="1" fontId="9" fillId="2" borderId="0" xfId="0" quotePrefix="1" applyNumberFormat="1" applyFont="1" applyFill="1" applyBorder="1" applyAlignment="1">
      <alignment horizontal="center" vertical="center" wrapText="1"/>
    </xf>
    <xf numFmtId="1" fontId="3" fillId="3" borderId="0" xfId="0" applyNumberFormat="1" applyFont="1" applyFill="1" applyBorder="1" applyAlignment="1" applyProtection="1">
      <alignment horizontal="center" vertical="center" wrapText="1"/>
      <protection locked="0"/>
    </xf>
    <xf numFmtId="1" fontId="3" fillId="3" borderId="10" xfId="0" applyNumberFormat="1" applyFont="1" applyFill="1" applyBorder="1" applyAlignment="1" applyProtection="1">
      <alignment horizontal="center" vertical="center" wrapText="1"/>
      <protection locked="0"/>
    </xf>
    <xf numFmtId="0" fontId="0" fillId="2" borderId="10" xfId="0" applyFill="1" applyBorder="1"/>
    <xf numFmtId="0" fontId="0" fillId="2" borderId="28" xfId="0" applyFill="1" applyBorder="1"/>
    <xf numFmtId="0" fontId="5" fillId="0" borderId="0" xfId="0" applyFont="1" applyAlignment="1">
      <alignment wrapText="1"/>
    </xf>
    <xf numFmtId="164" fontId="5" fillId="0" borderId="0" xfId="0" applyNumberFormat="1" applyFont="1" applyBorder="1"/>
    <xf numFmtId="0" fontId="5" fillId="0" borderId="0" xfId="0" applyFont="1" applyAlignment="1">
      <alignment horizontal="right" wrapText="1"/>
    </xf>
    <xf numFmtId="0" fontId="5" fillId="0" borderId="0" xfId="0" applyFont="1" applyAlignment="1">
      <alignment horizontal="right"/>
    </xf>
    <xf numFmtId="0" fontId="0" fillId="3" borderId="4" xfId="0" applyFill="1" applyBorder="1"/>
    <xf numFmtId="1" fontId="3" fillId="3" borderId="41" xfId="0" applyNumberFormat="1" applyFont="1" applyFill="1" applyBorder="1" applyAlignment="1" applyProtection="1">
      <alignment horizontal="center" vertical="center" wrapText="1"/>
      <protection locked="0"/>
    </xf>
    <xf numFmtId="0" fontId="0" fillId="2" borderId="39" xfId="0" applyFill="1" applyBorder="1"/>
    <xf numFmtId="1" fontId="3" fillId="0" borderId="3" xfId="0" applyNumberFormat="1" applyFont="1" applyFill="1" applyBorder="1" applyAlignment="1">
      <alignment horizontal="center"/>
    </xf>
    <xf numFmtId="0" fontId="1" fillId="2" borderId="8" xfId="0" applyFont="1" applyFill="1" applyBorder="1" applyAlignment="1">
      <alignment vertical="center" wrapText="1"/>
    </xf>
    <xf numFmtId="1" fontId="3" fillId="0" borderId="5" xfId="0"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1" fontId="1" fillId="0" borderId="3" xfId="0" applyNumberFormat="1" applyFont="1" applyFill="1" applyBorder="1" applyAlignment="1" applyProtection="1">
      <alignment horizontal="center" vertical="center" wrapText="1"/>
      <protection locked="0"/>
    </xf>
    <xf numFmtId="1" fontId="1" fillId="0" borderId="2" xfId="0" applyNumberFormat="1" applyFont="1" applyFill="1" applyBorder="1" applyAlignment="1" applyProtection="1">
      <alignment horizontal="center" vertical="center" wrapText="1"/>
      <protection locked="0"/>
    </xf>
    <xf numFmtId="164" fontId="0" fillId="0" borderId="0" xfId="0" applyNumberFormat="1" applyBorder="1" applyProtection="1">
      <protection locked="0"/>
    </xf>
    <xf numFmtId="0" fontId="6" fillId="7" borderId="0" xfId="0" applyFont="1" applyFill="1" applyAlignment="1">
      <alignment horizontal="right" vertical="center"/>
    </xf>
    <xf numFmtId="164" fontId="0" fillId="8" borderId="0" xfId="0" applyNumberFormat="1" applyFill="1" applyBorder="1"/>
    <xf numFmtId="164" fontId="0" fillId="8" borderId="4" xfId="0" applyNumberFormat="1" applyFill="1" applyBorder="1"/>
    <xf numFmtId="164" fontId="0" fillId="8" borderId="0" xfId="0" applyNumberFormat="1" applyFill="1"/>
    <xf numFmtId="0" fontId="0" fillId="8" borderId="0" xfId="0" applyFill="1" applyAlignment="1">
      <alignment vertical="center" wrapText="1"/>
    </xf>
    <xf numFmtId="0" fontId="0" fillId="8" borderId="0" xfId="0" applyFill="1" applyAlignment="1">
      <alignment wrapText="1"/>
    </xf>
    <xf numFmtId="0" fontId="7" fillId="8" borderId="0" xfId="0" applyFont="1" applyFill="1" applyAlignment="1">
      <alignment horizontal="left" vertical="center" wrapText="1"/>
    </xf>
    <xf numFmtId="0" fontId="2" fillId="8" borderId="1" xfId="0" applyFont="1" applyFill="1" applyBorder="1" applyAlignment="1">
      <alignment vertical="center" wrapText="1"/>
    </xf>
    <xf numFmtId="0" fontId="2" fillId="8" borderId="1" xfId="0" applyFont="1" applyFill="1" applyBorder="1" applyAlignment="1">
      <alignment vertical="center"/>
    </xf>
    <xf numFmtId="0" fontId="9" fillId="9" borderId="42" xfId="0" applyFont="1" applyFill="1" applyBorder="1" applyAlignment="1">
      <alignment horizontal="center" vertical="center"/>
    </xf>
    <xf numFmtId="164" fontId="6" fillId="10" borderId="0" xfId="0" applyNumberFormat="1" applyFont="1" applyFill="1" applyBorder="1" applyAlignment="1"/>
    <xf numFmtId="0" fontId="9" fillId="10" borderId="0" xfId="0" applyFont="1" applyFill="1" applyAlignment="1">
      <alignment horizontal="center"/>
    </xf>
    <xf numFmtId="0" fontId="9" fillId="10" borderId="0" xfId="0" applyFont="1" applyFill="1" applyAlignment="1">
      <alignment horizontal="center" vertical="center"/>
    </xf>
    <xf numFmtId="164" fontId="6" fillId="7" borderId="43" xfId="0" applyNumberFormat="1" applyFont="1" applyFill="1" applyBorder="1" applyAlignment="1"/>
    <xf numFmtId="164" fontId="6" fillId="7" borderId="0" xfId="0" applyNumberFormat="1" applyFont="1" applyFill="1" applyBorder="1" applyAlignment="1"/>
    <xf numFmtId="0" fontId="9" fillId="7" borderId="0" xfId="0" applyFont="1" applyFill="1" applyAlignment="1">
      <alignment horizontal="center"/>
    </xf>
    <xf numFmtId="0" fontId="9" fillId="7" borderId="0" xfId="0" applyFont="1" applyFill="1" applyAlignment="1">
      <alignment horizontal="center" vertical="center"/>
    </xf>
    <xf numFmtId="0" fontId="6" fillId="7" borderId="0" xfId="0" applyFont="1" applyFill="1"/>
    <xf numFmtId="0" fontId="1" fillId="7" borderId="0" xfId="0" applyFont="1" applyFill="1"/>
    <xf numFmtId="2" fontId="1" fillId="7" borderId="0" xfId="0" applyNumberFormat="1" applyFont="1" applyFill="1"/>
    <xf numFmtId="0" fontId="1" fillId="0" borderId="0" xfId="0" applyFont="1" applyFill="1"/>
    <xf numFmtId="0" fontId="8" fillId="12" borderId="0" xfId="0" applyFont="1" applyFill="1"/>
    <xf numFmtId="0" fontId="1" fillId="12" borderId="0" xfId="0" applyFont="1" applyFill="1"/>
    <xf numFmtId="0" fontId="0" fillId="0" borderId="0" xfId="0" applyProtection="1">
      <protection locked="0"/>
    </xf>
    <xf numFmtId="164" fontId="0" fillId="15" borderId="5" xfId="0" applyNumberFormat="1" applyFill="1" applyBorder="1" applyProtection="1">
      <protection locked="0" hidden="1"/>
    </xf>
    <xf numFmtId="164" fontId="0" fillId="16" borderId="5" xfId="0" applyNumberFormat="1" applyFill="1" applyBorder="1" applyProtection="1">
      <protection locked="0" hidden="1"/>
    </xf>
    <xf numFmtId="0" fontId="6" fillId="7" borderId="25" xfId="0" applyFont="1" applyFill="1" applyBorder="1" applyAlignment="1">
      <alignment horizontal="center"/>
    </xf>
    <xf numFmtId="0" fontId="6" fillId="7" borderId="0" xfId="0" applyFont="1" applyFill="1" applyAlignment="1" applyProtection="1">
      <alignment horizontal="center"/>
      <protection locked="0"/>
    </xf>
    <xf numFmtId="164" fontId="0" fillId="15" borderId="7" xfId="0" applyNumberFormat="1" applyFill="1" applyBorder="1"/>
    <xf numFmtId="164" fontId="0" fillId="0" borderId="0" xfId="0" applyNumberFormat="1" applyBorder="1" applyProtection="1"/>
    <xf numFmtId="164" fontId="0" fillId="0" borderId="0" xfId="0" applyNumberFormat="1" applyFill="1" applyBorder="1" applyProtection="1">
      <protection locked="0"/>
    </xf>
    <xf numFmtId="0" fontId="5" fillId="0" borderId="0" xfId="0" applyFont="1" applyAlignment="1">
      <alignment vertical="center"/>
    </xf>
    <xf numFmtId="0" fontId="24" fillId="0" borderId="0" xfId="0" applyFont="1" applyAlignment="1">
      <alignment horizontal="right" vertical="top"/>
    </xf>
    <xf numFmtId="0" fontId="25" fillId="0" borderId="0" xfId="0" applyFont="1" applyAlignment="1">
      <alignment horizontal="right"/>
    </xf>
    <xf numFmtId="0" fontId="4" fillId="7" borderId="7" xfId="0" applyFont="1" applyFill="1" applyBorder="1" applyAlignment="1">
      <alignment horizontal="center" vertical="top"/>
    </xf>
    <xf numFmtId="0" fontId="3" fillId="7" borderId="7" xfId="0" applyFont="1" applyFill="1" applyBorder="1" applyAlignment="1">
      <alignment horizontal="center" wrapText="1"/>
    </xf>
    <xf numFmtId="0" fontId="0" fillId="0" borderId="7" xfId="0" applyFill="1" applyBorder="1"/>
    <xf numFmtId="164" fontId="0" fillId="8" borderId="7" xfId="0" applyNumberFormat="1" applyFill="1" applyBorder="1"/>
    <xf numFmtId="0" fontId="3" fillId="7" borderId="7" xfId="0" applyFont="1" applyFill="1" applyBorder="1" applyAlignment="1">
      <alignment horizontal="center" vertical="center"/>
    </xf>
    <xf numFmtId="0" fontId="9" fillId="0" borderId="0" xfId="0" applyFont="1" applyAlignment="1">
      <alignment horizontal="center" vertical="center"/>
    </xf>
    <xf numFmtId="0" fontId="24" fillId="0" borderId="0" xfId="0" applyFont="1" applyAlignment="1">
      <alignment horizontal="right"/>
    </xf>
    <xf numFmtId="0" fontId="3" fillId="3" borderId="30" xfId="0" applyFont="1" applyFill="1" applyBorder="1" applyAlignment="1">
      <alignment horizontal="center" vertical="center"/>
    </xf>
    <xf numFmtId="164" fontId="0" fillId="18" borderId="9" xfId="0" applyNumberFormat="1" applyFill="1" applyBorder="1"/>
    <xf numFmtId="1" fontId="9" fillId="2" borderId="0" xfId="0" applyNumberFormat="1" applyFont="1" applyFill="1" applyBorder="1" applyAlignment="1">
      <alignment horizontal="center" vertical="center" wrapText="1"/>
    </xf>
    <xf numFmtId="0" fontId="4" fillId="0" borderId="0" xfId="0" applyFont="1" applyBorder="1" applyAlignment="1">
      <alignment horizontal="center"/>
    </xf>
    <xf numFmtId="164" fontId="0" fillId="0" borderId="0" xfId="0" applyNumberFormat="1" applyBorder="1" applyProtection="1">
      <protection hidden="1"/>
    </xf>
    <xf numFmtId="0" fontId="0" fillId="8" borderId="0" xfId="0" applyFill="1"/>
    <xf numFmtId="164" fontId="0" fillId="8" borderId="6" xfId="0" applyNumberFormat="1" applyFill="1" applyBorder="1"/>
    <xf numFmtId="0" fontId="0" fillId="0" borderId="10" xfId="0" applyFill="1" applyBorder="1" applyProtection="1">
      <protection locked="0"/>
    </xf>
    <xf numFmtId="0" fontId="8" fillId="8" borderId="0" xfId="0" applyFont="1" applyFill="1" applyAlignment="1">
      <alignment horizontal="left" wrapText="1"/>
    </xf>
    <xf numFmtId="1" fontId="1" fillId="8" borderId="5" xfId="0" applyNumberFormat="1" applyFont="1" applyFill="1" applyBorder="1" applyAlignment="1" applyProtection="1">
      <alignment horizontal="center" vertical="center" wrapText="1"/>
      <protection locked="0"/>
    </xf>
    <xf numFmtId="1" fontId="8" fillId="7" borderId="5" xfId="0" applyNumberFormat="1" applyFont="1" applyFill="1" applyBorder="1" applyAlignment="1" applyProtection="1">
      <alignment horizontal="center" vertical="center" wrapText="1"/>
      <protection locked="0"/>
    </xf>
    <xf numFmtId="164" fontId="0" fillId="0" borderId="49" xfId="0" applyNumberFormat="1" applyFill="1" applyBorder="1"/>
    <xf numFmtId="0" fontId="3" fillId="3" borderId="28" xfId="0" applyFont="1" applyFill="1" applyBorder="1" applyAlignment="1">
      <alignment horizontal="center" vertical="center"/>
    </xf>
    <xf numFmtId="164" fontId="0" fillId="3" borderId="35" xfId="0" applyNumberFormat="1" applyFill="1" applyBorder="1" applyProtection="1"/>
    <xf numFmtId="164" fontId="0" fillId="3" borderId="27" xfId="0" applyNumberFormat="1" applyFill="1" applyBorder="1" applyProtection="1"/>
    <xf numFmtId="164" fontId="0" fillId="3" borderId="32" xfId="0" applyNumberFormat="1" applyFill="1" applyBorder="1" applyProtection="1"/>
    <xf numFmtId="164" fontId="0" fillId="3" borderId="15" xfId="0" applyNumberFormat="1" applyFill="1" applyBorder="1" applyProtection="1"/>
    <xf numFmtId="5" fontId="0" fillId="8" borderId="37" xfId="0" applyNumberFormat="1" applyFill="1" applyBorder="1" applyProtection="1"/>
    <xf numFmtId="5" fontId="0" fillId="3" borderId="37" xfId="0" applyNumberFormat="1" applyFill="1" applyBorder="1" applyProtection="1"/>
    <xf numFmtId="164" fontId="0" fillId="3" borderId="57" xfId="0" applyNumberFormat="1" applyFill="1" applyBorder="1" applyProtection="1"/>
    <xf numFmtId="5" fontId="0" fillId="3" borderId="36" xfId="0" applyNumberFormat="1" applyFill="1" applyBorder="1" applyProtection="1"/>
    <xf numFmtId="164" fontId="0" fillId="3" borderId="56" xfId="0" applyNumberFormat="1" applyFill="1" applyBorder="1" applyProtection="1"/>
    <xf numFmtId="0" fontId="0" fillId="2" borderId="40" xfId="0" applyFill="1" applyBorder="1" applyProtection="1"/>
    <xf numFmtId="164" fontId="0" fillId="2" borderId="40" xfId="0" applyNumberFormat="1" applyFill="1" applyBorder="1" applyProtection="1"/>
    <xf numFmtId="164" fontId="0" fillId="2" borderId="26" xfId="0" applyNumberFormat="1" applyFill="1" applyBorder="1" applyProtection="1"/>
    <xf numFmtId="164" fontId="0" fillId="2" borderId="31" xfId="0" applyNumberFormat="1" applyFill="1" applyBorder="1" applyProtection="1"/>
    <xf numFmtId="164" fontId="0" fillId="2" borderId="53" xfId="0" applyNumberFormat="1" applyFill="1" applyBorder="1" applyProtection="1"/>
    <xf numFmtId="164" fontId="0" fillId="3" borderId="2" xfId="0" applyNumberFormat="1" applyFill="1" applyBorder="1" applyProtection="1"/>
    <xf numFmtId="164" fontId="0" fillId="3" borderId="55" xfId="0" applyNumberFormat="1" applyFill="1" applyBorder="1" applyProtection="1"/>
    <xf numFmtId="164" fontId="0" fillId="2" borderId="54" xfId="0" applyNumberFormat="1" applyFill="1" applyBorder="1" applyProtection="1"/>
    <xf numFmtId="164" fontId="0" fillId="11" borderId="2" xfId="0" applyNumberFormat="1" applyFill="1" applyBorder="1" applyProtection="1"/>
    <xf numFmtId="164" fontId="0" fillId="11" borderId="26" xfId="0" applyNumberFormat="1" applyFill="1" applyBorder="1" applyProtection="1"/>
    <xf numFmtId="164" fontId="0" fillId="11" borderId="39" xfId="0" applyNumberFormat="1" applyFill="1" applyBorder="1" applyProtection="1"/>
    <xf numFmtId="0" fontId="0" fillId="8" borderId="35" xfId="0" applyFill="1" applyBorder="1" applyProtection="1"/>
    <xf numFmtId="164" fontId="0" fillId="8" borderId="35" xfId="0" applyNumberFormat="1" applyFill="1" applyBorder="1" applyProtection="1"/>
    <xf numFmtId="164" fontId="0" fillId="8" borderId="27" xfId="0" applyNumberFormat="1" applyFill="1" applyBorder="1" applyProtection="1"/>
    <xf numFmtId="164" fontId="0" fillId="8" borderId="32" xfId="0" applyNumberFormat="1" applyFill="1" applyBorder="1" applyProtection="1"/>
    <xf numFmtId="164" fontId="0" fillId="8" borderId="15" xfId="0" applyNumberFormat="1" applyFill="1" applyBorder="1" applyProtection="1"/>
    <xf numFmtId="164" fontId="5" fillId="3" borderId="35" xfId="0" applyNumberFormat="1" applyFont="1" applyFill="1" applyBorder="1" applyProtection="1"/>
    <xf numFmtId="0" fontId="0" fillId="17" borderId="40" xfId="0" applyFill="1" applyBorder="1" applyProtection="1"/>
    <xf numFmtId="164" fontId="0" fillId="3" borderId="58" xfId="0" applyNumberFormat="1" applyFill="1" applyBorder="1" applyProtection="1"/>
    <xf numFmtId="164" fontId="0" fillId="2" borderId="3" xfId="0" applyNumberFormat="1" applyFill="1" applyBorder="1" applyProtection="1"/>
    <xf numFmtId="164" fontId="0" fillId="2" borderId="0" xfId="0" applyNumberFormat="1" applyFill="1" applyBorder="1" applyProtection="1"/>
    <xf numFmtId="164" fontId="0" fillId="3" borderId="37" xfId="0" applyNumberFormat="1" applyFill="1" applyBorder="1" applyProtection="1"/>
    <xf numFmtId="164" fontId="0" fillId="3" borderId="36" xfId="0" applyNumberFormat="1" applyFill="1" applyBorder="1" applyProtection="1"/>
    <xf numFmtId="0" fontId="0" fillId="2" borderId="2" xfId="0" applyFill="1" applyBorder="1" applyProtection="1"/>
    <xf numFmtId="164" fontId="7" fillId="3" borderId="61" xfId="0" applyNumberFormat="1" applyFont="1" applyFill="1" applyBorder="1" applyProtection="1"/>
    <xf numFmtId="164" fontId="0" fillId="3" borderId="17" xfId="0" applyNumberFormat="1" applyFill="1" applyBorder="1" applyProtection="1"/>
    <xf numFmtId="1" fontId="3" fillId="3" borderId="0" xfId="0" applyNumberFormat="1" applyFont="1" applyFill="1" applyBorder="1" applyAlignment="1" applyProtection="1">
      <alignment horizontal="center" vertical="center" wrapText="1"/>
    </xf>
    <xf numFmtId="0" fontId="0" fillId="2" borderId="10" xfId="0" applyFill="1" applyBorder="1" applyProtection="1"/>
    <xf numFmtId="164" fontId="0" fillId="3" borderId="33" xfId="0" applyNumberFormat="1" applyFill="1" applyBorder="1" applyProtection="1"/>
    <xf numFmtId="164" fontId="0" fillId="3" borderId="25" xfId="0" applyNumberFormat="1" applyFill="1" applyBorder="1" applyProtection="1"/>
    <xf numFmtId="164" fontId="0" fillId="3" borderId="0" xfId="0" applyNumberFormat="1" applyFill="1" applyBorder="1" applyProtection="1"/>
    <xf numFmtId="164" fontId="0" fillId="2" borderId="10" xfId="0" applyNumberFormat="1" applyFill="1" applyBorder="1" applyProtection="1"/>
    <xf numFmtId="164" fontId="0" fillId="3" borderId="60" xfId="0" applyNumberFormat="1" applyFill="1" applyBorder="1" applyProtection="1"/>
    <xf numFmtId="41" fontId="0" fillId="2" borderId="30" xfId="0" applyNumberFormat="1" applyFill="1" applyBorder="1" applyProtection="1"/>
    <xf numFmtId="0" fontId="0" fillId="2" borderId="5" xfId="0" applyFill="1" applyBorder="1" applyProtection="1"/>
    <xf numFmtId="5" fontId="0" fillId="8" borderId="34" xfId="0" applyNumberFormat="1" applyFill="1" applyBorder="1" applyProtection="1"/>
    <xf numFmtId="5" fontId="0" fillId="8" borderId="32" xfId="0" applyNumberFormat="1" applyFill="1" applyBorder="1" applyProtection="1"/>
    <xf numFmtId="5" fontId="0" fillId="8" borderId="38" xfId="0" applyNumberFormat="1" applyFill="1" applyBorder="1" applyProtection="1"/>
    <xf numFmtId="5" fontId="0" fillId="8" borderId="31" xfId="0" applyNumberFormat="1" applyFill="1" applyBorder="1" applyProtection="1"/>
    <xf numFmtId="5" fontId="0" fillId="8" borderId="29" xfId="0" applyNumberFormat="1" applyFill="1" applyBorder="1" applyProtection="1"/>
    <xf numFmtId="5" fontId="0" fillId="8" borderId="24" xfId="0" applyNumberFormat="1" applyFill="1" applyBorder="1" applyProtection="1"/>
    <xf numFmtId="41" fontId="0" fillId="2" borderId="5" xfId="0" applyNumberFormat="1" applyFill="1" applyBorder="1" applyProtection="1"/>
    <xf numFmtId="5" fontId="0" fillId="8" borderId="36" xfId="0" applyNumberFormat="1" applyFill="1" applyBorder="1" applyProtection="1"/>
    <xf numFmtId="5" fontId="0" fillId="11" borderId="38" xfId="0" applyNumberFormat="1" applyFill="1" applyBorder="1" applyProtection="1"/>
    <xf numFmtId="5" fontId="0" fillId="11" borderId="31" xfId="0" applyNumberFormat="1" applyFill="1" applyBorder="1" applyProtection="1"/>
    <xf numFmtId="41" fontId="0" fillId="8" borderId="34" xfId="0" applyNumberFormat="1" applyFill="1" applyBorder="1" applyProtection="1"/>
    <xf numFmtId="41" fontId="0" fillId="8" borderId="32" xfId="0" applyNumberFormat="1" applyFill="1" applyBorder="1" applyProtection="1"/>
    <xf numFmtId="41" fontId="0" fillId="17" borderId="34" xfId="0" applyNumberFormat="1" applyFill="1" applyBorder="1" applyProtection="1"/>
    <xf numFmtId="5" fontId="0" fillId="8" borderId="30" xfId="0" applyNumberFormat="1" applyFill="1" applyBorder="1" applyProtection="1"/>
    <xf numFmtId="41" fontId="0" fillId="2" borderId="23" xfId="0" applyNumberFormat="1" applyFill="1" applyBorder="1" applyProtection="1"/>
    <xf numFmtId="5" fontId="0" fillId="8" borderId="59" xfId="0" applyNumberFormat="1" applyFill="1" applyBorder="1" applyProtection="1"/>
    <xf numFmtId="164" fontId="0" fillId="3" borderId="52" xfId="0" applyNumberFormat="1" applyFill="1" applyBorder="1" applyProtection="1"/>
    <xf numFmtId="9" fontId="20" fillId="9" borderId="11" xfId="0" applyNumberFormat="1" applyFont="1" applyFill="1" applyBorder="1" applyProtection="1">
      <protection locked="0"/>
    </xf>
    <xf numFmtId="164" fontId="0" fillId="2" borderId="5" xfId="0" applyNumberFormat="1" applyFill="1" applyBorder="1" applyAlignment="1" applyProtection="1">
      <alignment horizontal="right"/>
      <protection locked="0"/>
    </xf>
    <xf numFmtId="164" fontId="7" fillId="0" borderId="36" xfId="0" applyNumberFormat="1" applyFont="1" applyFill="1" applyBorder="1" applyAlignment="1" applyProtection="1">
      <alignment horizontal="right"/>
      <protection locked="0"/>
    </xf>
    <xf numFmtId="164" fontId="7" fillId="11" borderId="31" xfId="0" applyNumberFormat="1" applyFont="1" applyFill="1" applyBorder="1" applyAlignment="1" applyProtection="1">
      <alignment horizontal="right"/>
      <protection locked="0"/>
    </xf>
    <xf numFmtId="164" fontId="0" fillId="8" borderId="32" xfId="0" applyNumberFormat="1" applyFill="1" applyBorder="1" applyAlignment="1" applyProtection="1">
      <alignment horizontal="right"/>
      <protection locked="0"/>
    </xf>
    <xf numFmtId="164" fontId="0" fillId="0" borderId="36" xfId="0" applyNumberFormat="1" applyFill="1" applyBorder="1" applyAlignment="1" applyProtection="1">
      <alignment horizontal="right"/>
      <protection locked="0"/>
    </xf>
    <xf numFmtId="164" fontId="0" fillId="2" borderId="22" xfId="0" applyNumberFormat="1" applyFill="1" applyBorder="1" applyProtection="1"/>
    <xf numFmtId="164" fontId="0" fillId="11" borderId="22" xfId="0" applyNumberFormat="1" applyFill="1" applyBorder="1" applyProtection="1"/>
    <xf numFmtId="164" fontId="0" fillId="11" borderId="31" xfId="0" applyNumberFormat="1" applyFill="1" applyBorder="1" applyProtection="1"/>
    <xf numFmtId="5" fontId="0" fillId="3" borderId="62" xfId="0" applyNumberFormat="1" applyFill="1" applyBorder="1" applyProtection="1"/>
    <xf numFmtId="164" fontId="0" fillId="8" borderId="5" xfId="0" applyNumberFormat="1" applyFill="1" applyBorder="1" applyProtection="1"/>
    <xf numFmtId="164" fontId="0" fillId="8" borderId="3" xfId="0" applyNumberFormat="1" applyFill="1" applyBorder="1" applyProtection="1"/>
    <xf numFmtId="164" fontId="0" fillId="3" borderId="3" xfId="0" applyNumberFormat="1" applyFill="1" applyBorder="1" applyProtection="1"/>
    <xf numFmtId="0" fontId="0" fillId="2" borderId="3" xfId="0" applyFill="1" applyBorder="1" applyProtection="1"/>
    <xf numFmtId="0" fontId="0" fillId="3" borderId="5" xfId="0" applyFill="1" applyBorder="1" applyProtection="1"/>
    <xf numFmtId="0" fontId="0" fillId="3" borderId="3" xfId="0" applyFill="1" applyBorder="1" applyProtection="1"/>
    <xf numFmtId="164" fontId="0" fillId="8" borderId="2" xfId="0" applyNumberFormat="1" applyFill="1" applyBorder="1" applyProtection="1"/>
    <xf numFmtId="164" fontId="0" fillId="5" borderId="5" xfId="0" applyNumberFormat="1" applyFill="1" applyBorder="1" applyProtection="1"/>
    <xf numFmtId="164" fontId="0" fillId="0" borderId="2" xfId="0" applyNumberFormat="1" applyBorder="1" applyProtection="1"/>
    <xf numFmtId="164" fontId="0" fillId="0" borderId="3" xfId="0" applyNumberFormat="1" applyBorder="1" applyProtection="1"/>
    <xf numFmtId="164" fontId="0" fillId="2" borderId="5" xfId="0" applyNumberFormat="1" applyFill="1" applyBorder="1" applyProtection="1"/>
    <xf numFmtId="164" fontId="0" fillId="8" borderId="6" xfId="0" applyNumberFormat="1" applyFill="1" applyBorder="1" applyProtection="1"/>
    <xf numFmtId="0" fontId="0" fillId="2" borderId="6" xfId="0" applyFill="1" applyBorder="1" applyProtection="1"/>
    <xf numFmtId="0" fontId="0" fillId="3" borderId="6" xfId="0" applyFill="1" applyBorder="1" applyProtection="1"/>
    <xf numFmtId="164" fontId="0" fillId="2" borderId="6" xfId="0" applyNumberFormat="1" applyFill="1" applyBorder="1" applyProtection="1"/>
    <xf numFmtId="0" fontId="0" fillId="0" borderId="10" xfId="0" applyFill="1" applyBorder="1"/>
    <xf numFmtId="164" fontId="0" fillId="0" borderId="10" xfId="0" applyNumberFormat="1" applyFill="1" applyBorder="1" applyProtection="1">
      <protection locked="0"/>
    </xf>
    <xf numFmtId="0" fontId="0" fillId="0" borderId="4" xfId="0" applyBorder="1"/>
    <xf numFmtId="1" fontId="9" fillId="0" borderId="4" xfId="0" applyNumberFormat="1" applyFont="1" applyFill="1" applyBorder="1" applyAlignment="1">
      <alignment horizontal="center"/>
    </xf>
    <xf numFmtId="0" fontId="9" fillId="2" borderId="4" xfId="0" applyFont="1" applyFill="1" applyBorder="1" applyAlignment="1">
      <alignment horizontal="center"/>
    </xf>
    <xf numFmtId="1" fontId="9" fillId="0" borderId="10" xfId="0" applyNumberFormat="1" applyFont="1" applyFill="1" applyBorder="1" applyAlignment="1">
      <alignment horizontal="center"/>
    </xf>
    <xf numFmtId="1" fontId="9" fillId="0" borderId="2" xfId="0" applyNumberFormat="1" applyFont="1" applyFill="1" applyBorder="1"/>
    <xf numFmtId="164" fontId="0" fillId="8" borderId="7" xfId="0" applyNumberFormat="1" applyFill="1" applyBorder="1" applyProtection="1">
      <protection locked="0"/>
    </xf>
    <xf numFmtId="164" fontId="5" fillId="8" borderId="7" xfId="0" applyNumberFormat="1" applyFont="1" applyFill="1" applyBorder="1"/>
    <xf numFmtId="9" fontId="3" fillId="9" borderId="11" xfId="0" applyNumberFormat="1" applyFont="1" applyFill="1" applyBorder="1" applyAlignment="1" applyProtection="1">
      <alignment horizontal="center" vertical="center"/>
      <protection locked="0"/>
    </xf>
    <xf numFmtId="9" fontId="3" fillId="9" borderId="11" xfId="0" applyNumberFormat="1" applyFont="1" applyFill="1" applyBorder="1" applyAlignment="1" applyProtection="1">
      <alignment horizontal="center"/>
      <protection locked="0"/>
    </xf>
    <xf numFmtId="7" fontId="0" fillId="3" borderId="37" xfId="0" applyNumberFormat="1" applyFill="1" applyBorder="1" applyProtection="1"/>
    <xf numFmtId="164" fontId="0" fillId="3" borderId="63" xfId="0" applyNumberFormat="1" applyFill="1" applyBorder="1" applyProtection="1"/>
    <xf numFmtId="164" fontId="0" fillId="3" borderId="4" xfId="0" applyNumberFormat="1" applyFill="1" applyBorder="1" applyProtection="1"/>
    <xf numFmtId="164" fontId="0" fillId="2" borderId="4" xfId="0" applyNumberFormat="1" applyFill="1" applyBorder="1" applyProtection="1"/>
    <xf numFmtId="164" fontId="0" fillId="11" borderId="63" xfId="0" applyNumberFormat="1" applyFill="1" applyBorder="1" applyProtection="1"/>
    <xf numFmtId="164" fontId="0" fillId="3" borderId="64" xfId="0" applyNumberFormat="1" applyFill="1" applyBorder="1" applyProtection="1"/>
    <xf numFmtId="164" fontId="0" fillId="3" borderId="65" xfId="0" applyNumberFormat="1" applyFill="1" applyBorder="1" applyProtection="1"/>
    <xf numFmtId="0" fontId="0" fillId="2" borderId="0" xfId="0" applyFill="1" applyBorder="1"/>
    <xf numFmtId="164" fontId="0" fillId="3" borderId="66" xfId="0" applyNumberFormat="1" applyFill="1" applyBorder="1" applyProtection="1"/>
    <xf numFmtId="164" fontId="0" fillId="3" borderId="67" xfId="0" applyNumberFormat="1" applyFill="1" applyBorder="1" applyProtection="1"/>
    <xf numFmtId="164" fontId="0" fillId="8" borderId="68" xfId="0" applyNumberFormat="1" applyFill="1" applyBorder="1" applyProtection="1"/>
    <xf numFmtId="164" fontId="0" fillId="3" borderId="69" xfId="0" applyNumberFormat="1" applyFill="1" applyBorder="1" applyProtection="1"/>
    <xf numFmtId="164" fontId="0" fillId="3" borderId="70" xfId="0" applyNumberFormat="1" applyFill="1" applyBorder="1" applyProtection="1"/>
    <xf numFmtId="164" fontId="23" fillId="0" borderId="71" xfId="1" applyNumberFormat="1" applyFill="1" applyBorder="1" applyAlignment="1" applyProtection="1">
      <alignment horizontal="right"/>
      <protection locked="0"/>
    </xf>
    <xf numFmtId="164" fontId="23" fillId="0" borderId="72" xfId="1" applyNumberFormat="1" applyFill="1" applyBorder="1" applyAlignment="1" applyProtection="1">
      <alignment horizontal="right"/>
      <protection locked="0"/>
    </xf>
    <xf numFmtId="164" fontId="23" fillId="17" borderId="71" xfId="1" applyNumberFormat="1" applyFill="1" applyBorder="1" applyAlignment="1" applyProtection="1">
      <alignment horizontal="right"/>
      <protection locked="0"/>
    </xf>
    <xf numFmtId="164" fontId="0" fillId="11" borderId="5" xfId="0" applyNumberFormat="1" applyFill="1" applyBorder="1" applyAlignment="1" applyProtection="1">
      <alignment horizontal="right"/>
      <protection locked="0"/>
    </xf>
    <xf numFmtId="164" fontId="7" fillId="3" borderId="73" xfId="0" applyNumberFormat="1" applyFont="1" applyFill="1" applyBorder="1" applyAlignment="1">
      <alignment horizontal="right"/>
    </xf>
    <xf numFmtId="1" fontId="3" fillId="3" borderId="4" xfId="0" applyNumberFormat="1" applyFont="1" applyFill="1" applyBorder="1" applyAlignment="1" applyProtection="1">
      <alignment horizontal="center" vertical="center" wrapText="1"/>
    </xf>
    <xf numFmtId="164" fontId="0" fillId="3" borderId="6" xfId="0" applyNumberFormat="1" applyFill="1" applyBorder="1" applyProtection="1"/>
    <xf numFmtId="164" fontId="0" fillId="2" borderId="2" xfId="0" applyNumberFormat="1" applyFill="1" applyBorder="1" applyProtection="1"/>
    <xf numFmtId="164" fontId="0" fillId="14" borderId="2" xfId="0" applyNumberFormat="1" applyFill="1" applyBorder="1" applyProtection="1"/>
    <xf numFmtId="164" fontId="0" fillId="13" borderId="2" xfId="0" applyNumberFormat="1" applyFill="1" applyBorder="1" applyProtection="1"/>
    <xf numFmtId="164" fontId="0" fillId="0" borderId="2" xfId="0" applyNumberFormat="1" applyFill="1" applyBorder="1" applyProtection="1"/>
    <xf numFmtId="164" fontId="0" fillId="0" borderId="6" xfId="0" applyNumberFormat="1" applyFill="1" applyBorder="1" applyProtection="1"/>
    <xf numFmtId="164" fontId="0" fillId="0" borderId="5" xfId="0" applyNumberFormat="1" applyFill="1" applyBorder="1" applyProtection="1"/>
    <xf numFmtId="164" fontId="0" fillId="0" borderId="0" xfId="0" applyNumberFormat="1" applyFill="1" applyBorder="1" applyProtection="1"/>
    <xf numFmtId="1" fontId="3" fillId="0" borderId="4" xfId="0" applyNumberFormat="1" applyFont="1" applyFill="1" applyBorder="1" applyAlignment="1" applyProtection="1">
      <alignment horizontal="center" vertical="center" wrapText="1"/>
      <protection locked="0"/>
    </xf>
    <xf numFmtId="164" fontId="0" fillId="0" borderId="4" xfId="0" applyNumberFormat="1" applyFill="1" applyBorder="1" applyProtection="1"/>
    <xf numFmtId="164" fontId="0" fillId="8" borderId="0" xfId="0" applyNumberFormat="1" applyFill="1" applyBorder="1" applyProtection="1"/>
    <xf numFmtId="1" fontId="1" fillId="3" borderId="3" xfId="0" applyNumberFormat="1" applyFont="1" applyFill="1" applyBorder="1" applyAlignment="1" applyProtection="1">
      <alignment horizontal="center" vertical="center" wrapText="1"/>
    </xf>
    <xf numFmtId="1" fontId="3" fillId="0" borderId="23" xfId="0" applyNumberFormat="1" applyFont="1" applyFill="1" applyBorder="1" applyAlignment="1">
      <alignment horizontal="center" vertical="center" wrapText="1"/>
    </xf>
    <xf numFmtId="0" fontId="5" fillId="0" borderId="0" xfId="0" applyFont="1"/>
    <xf numFmtId="164" fontId="0" fillId="4" borderId="0" xfId="0" applyNumberFormat="1" applyFill="1" applyBorder="1" applyProtection="1"/>
    <xf numFmtId="164" fontId="0" fillId="0" borderId="4" xfId="0" applyNumberFormat="1" applyBorder="1" applyProtection="1"/>
    <xf numFmtId="164" fontId="0" fillId="8" borderId="4" xfId="0" applyNumberFormat="1" applyFill="1" applyBorder="1" applyProtection="1"/>
    <xf numFmtId="164" fontId="0" fillId="18" borderId="9" xfId="0" applyNumberFormat="1" applyFill="1" applyBorder="1" applyProtection="1"/>
    <xf numFmtId="164" fontId="0" fillId="0" borderId="7" xfId="0" applyNumberFormat="1" applyFill="1" applyBorder="1" applyProtection="1"/>
    <xf numFmtId="164" fontId="0" fillId="2" borderId="7" xfId="0" applyNumberFormat="1" applyFill="1" applyBorder="1" applyProtection="1"/>
    <xf numFmtId="0" fontId="0" fillId="0" borderId="7" xfId="0" applyFill="1" applyBorder="1" applyProtection="1"/>
    <xf numFmtId="164" fontId="0" fillId="8" borderId="7" xfId="0" applyNumberFormat="1" applyFill="1" applyBorder="1" applyProtection="1"/>
    <xf numFmtId="0" fontId="0" fillId="2" borderId="7" xfId="0" applyFill="1" applyBorder="1" applyProtection="1"/>
    <xf numFmtId="0" fontId="0" fillId="8" borderId="7" xfId="0" applyFill="1" applyBorder="1" applyProtection="1"/>
    <xf numFmtId="164" fontId="1" fillId="18" borderId="51" xfId="0" applyNumberFormat="1" applyFont="1" applyFill="1" applyBorder="1" applyProtection="1"/>
    <xf numFmtId="164" fontId="0" fillId="2" borderId="8" xfId="0" applyNumberFormat="1" applyFill="1" applyBorder="1" applyProtection="1"/>
    <xf numFmtId="164" fontId="0" fillId="0" borderId="0" xfId="0" applyNumberFormat="1" applyProtection="1">
      <protection locked="0"/>
    </xf>
    <xf numFmtId="164" fontId="0" fillId="0" borderId="3" xfId="0" applyNumberFormat="1" applyFill="1" applyBorder="1" applyProtection="1"/>
    <xf numFmtId="164" fontId="0" fillId="16" borderId="5" xfId="0" applyNumberFormat="1" applyFill="1" applyBorder="1" applyProtection="1">
      <protection hidden="1"/>
    </xf>
    <xf numFmtId="164" fontId="0" fillId="8" borderId="5" xfId="0" applyNumberFormat="1" applyFill="1" applyBorder="1" applyProtection="1">
      <protection hidden="1"/>
    </xf>
    <xf numFmtId="164" fontId="0" fillId="8" borderId="2" xfId="0" applyNumberFormat="1" applyFill="1" applyBorder="1" applyProtection="1">
      <protection hidden="1"/>
    </xf>
    <xf numFmtId="164" fontId="0" fillId="0" borderId="5" xfId="0" applyNumberFormat="1" applyBorder="1" applyProtection="1"/>
    <xf numFmtId="164" fontId="7" fillId="2" borderId="5" xfId="0" applyNumberFormat="1" applyFont="1" applyFill="1" applyBorder="1" applyAlignment="1" applyProtection="1">
      <alignment horizontal="right"/>
    </xf>
    <xf numFmtId="164" fontId="7" fillId="2" borderId="2" xfId="0" applyNumberFormat="1" applyFont="1" applyFill="1" applyBorder="1" applyAlignment="1" applyProtection="1">
      <alignment horizontal="right"/>
    </xf>
    <xf numFmtId="164" fontId="0" fillId="16" borderId="5" xfId="0" applyNumberFormat="1" applyFill="1" applyBorder="1" applyProtection="1"/>
    <xf numFmtId="164" fontId="0" fillId="0" borderId="14" xfId="0" applyNumberFormat="1" applyBorder="1" applyProtection="1">
      <protection locked="0"/>
    </xf>
    <xf numFmtId="164" fontId="0" fillId="0" borderId="15" xfId="0" applyNumberFormat="1" applyBorder="1" applyProtection="1">
      <protection locked="0"/>
    </xf>
    <xf numFmtId="5" fontId="22" fillId="0" borderId="32" xfId="0" applyNumberFormat="1" applyFont="1" applyFill="1" applyBorder="1" applyAlignment="1" applyProtection="1">
      <alignment horizontal="right"/>
    </xf>
    <xf numFmtId="5" fontId="0" fillId="0" borderId="36" xfId="0" applyNumberFormat="1" applyFill="1" applyBorder="1" applyAlignment="1" applyProtection="1">
      <alignment horizontal="right"/>
    </xf>
    <xf numFmtId="0" fontId="0" fillId="3" borderId="2" xfId="0" applyFill="1" applyBorder="1" applyProtection="1"/>
    <xf numFmtId="164" fontId="0" fillId="15" borderId="5" xfId="0" applyNumberFormat="1" applyFill="1" applyBorder="1" applyProtection="1"/>
    <xf numFmtId="0" fontId="9" fillId="0" borderId="4" xfId="0" applyFont="1" applyBorder="1" applyAlignment="1">
      <alignment horizontal="center"/>
    </xf>
    <xf numFmtId="0" fontId="4" fillId="0" borderId="7" xfId="0" applyFont="1" applyBorder="1"/>
    <xf numFmtId="0" fontId="3" fillId="0" borderId="7" xfId="0" applyFont="1" applyBorder="1"/>
    <xf numFmtId="0" fontId="12" fillId="0" borderId="0" xfId="0" applyFont="1" applyAlignment="1">
      <alignment horizontal="center"/>
    </xf>
    <xf numFmtId="0" fontId="9" fillId="0" borderId="0" xfId="0" applyFont="1" applyAlignment="1">
      <alignment horizontal="center" vertical="center"/>
    </xf>
    <xf numFmtId="0" fontId="5" fillId="0" borderId="0" xfId="0" applyFont="1" applyAlignment="1">
      <alignment horizontal="left" wrapText="1"/>
    </xf>
    <xf numFmtId="0" fontId="0" fillId="0" borderId="0" xfId="0" applyAlignment="1">
      <alignment horizontal="left" wrapText="1"/>
    </xf>
    <xf numFmtId="0" fontId="9" fillId="2" borderId="0"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4"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0" fillId="0" borderId="0" xfId="0" applyFill="1" applyBorder="1" applyAlignment="1">
      <alignment horizontal="center" vertical="center"/>
    </xf>
    <xf numFmtId="0" fontId="0" fillId="0" borderId="4" xfId="0" applyFill="1" applyBorder="1" applyAlignment="1">
      <alignment horizontal="center" vertical="center"/>
    </xf>
    <xf numFmtId="0" fontId="4" fillId="0" borderId="0" xfId="0" applyFont="1" applyBorder="1" applyAlignment="1">
      <alignment horizontal="center"/>
    </xf>
    <xf numFmtId="1" fontId="9" fillId="7" borderId="23" xfId="0" applyNumberFormat="1" applyFont="1" applyFill="1" applyBorder="1" applyAlignment="1">
      <alignment horizontal="center"/>
    </xf>
    <xf numFmtId="0" fontId="10" fillId="7" borderId="0" xfId="0" applyFont="1" applyFill="1" applyBorder="1" applyAlignment="1">
      <alignment horizontal="center"/>
    </xf>
    <xf numFmtId="0" fontId="10" fillId="7" borderId="4" xfId="0" applyFont="1" applyFill="1" applyBorder="1" applyAlignment="1">
      <alignment horizontal="center"/>
    </xf>
    <xf numFmtId="164" fontId="6" fillId="0" borderId="0" xfId="0" applyNumberFormat="1" applyFont="1" applyFill="1" applyBorder="1" applyAlignment="1">
      <alignment horizontal="center"/>
    </xf>
    <xf numFmtId="9" fontId="9" fillId="0" borderId="0" xfId="0" applyNumberFormat="1" applyFont="1" applyFill="1" applyBorder="1" applyAlignment="1">
      <alignment horizontal="center" vertical="center"/>
    </xf>
    <xf numFmtId="1" fontId="8" fillId="0" borderId="23" xfId="0" applyNumberFormat="1" applyFont="1" applyBorder="1" applyAlignment="1">
      <alignment horizontal="center"/>
    </xf>
    <xf numFmtId="0" fontId="8" fillId="0" borderId="0" xfId="0" applyFont="1" applyBorder="1" applyAlignment="1">
      <alignment horizontal="center"/>
    </xf>
    <xf numFmtId="0" fontId="8" fillId="0" borderId="4" xfId="0" applyFont="1" applyBorder="1" applyAlignment="1">
      <alignment horizontal="center"/>
    </xf>
    <xf numFmtId="0" fontId="6" fillId="0" borderId="0" xfId="0" applyFont="1" applyFill="1" applyAlignment="1">
      <alignment horizontal="right"/>
    </xf>
    <xf numFmtId="0" fontId="6" fillId="0" borderId="44" xfId="0" applyFont="1" applyFill="1" applyBorder="1" applyAlignment="1">
      <alignment horizontal="right"/>
    </xf>
    <xf numFmtId="1" fontId="9" fillId="2" borderId="23" xfId="0" applyNumberFormat="1" applyFont="1" applyFill="1" applyBorder="1" applyAlignment="1">
      <alignment horizontal="center" vertical="center" wrapText="1"/>
    </xf>
    <xf numFmtId="1" fontId="9" fillId="2" borderId="0" xfId="0" applyNumberFormat="1" applyFont="1" applyFill="1" applyBorder="1" applyAlignment="1">
      <alignment horizontal="center" vertical="center" wrapText="1"/>
    </xf>
    <xf numFmtId="1" fontId="9" fillId="2" borderId="4" xfId="0" applyNumberFormat="1" applyFont="1" applyFill="1" applyBorder="1" applyAlignment="1">
      <alignment horizontal="center" vertical="center" wrapText="1"/>
    </xf>
    <xf numFmtId="0" fontId="12" fillId="0" borderId="0" xfId="0" applyFont="1" applyAlignment="1">
      <alignment horizontal="right" vertical="center"/>
    </xf>
    <xf numFmtId="0" fontId="6" fillId="10" borderId="0" xfId="0" applyFont="1" applyFill="1" applyAlignment="1">
      <alignment horizontal="right"/>
    </xf>
    <xf numFmtId="0" fontId="6" fillId="10" borderId="44" xfId="0" applyFont="1" applyFill="1" applyBorder="1" applyAlignment="1">
      <alignment horizontal="right"/>
    </xf>
    <xf numFmtId="9" fontId="10" fillId="9" borderId="45" xfId="0" applyNumberFormat="1" applyFont="1" applyFill="1" applyBorder="1" applyAlignment="1">
      <alignment horizontal="center" vertical="center"/>
    </xf>
    <xf numFmtId="9" fontId="10" fillId="9" borderId="46" xfId="0" applyNumberFormat="1" applyFont="1" applyFill="1" applyBorder="1" applyAlignment="1">
      <alignment horizontal="center" vertical="center"/>
    </xf>
    <xf numFmtId="1" fontId="9" fillId="0" borderId="0" xfId="0" applyNumberFormat="1" applyFont="1" applyFill="1" applyBorder="1" applyAlignment="1">
      <alignment horizontal="center" vertical="center" wrapText="1"/>
    </xf>
    <xf numFmtId="1" fontId="6" fillId="0" borderId="23"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1" fontId="6" fillId="0" borderId="23" xfId="0" applyNumberFormat="1"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10" fillId="0" borderId="0" xfId="0" applyFont="1" applyAlignment="1">
      <alignment horizontal="center"/>
    </xf>
    <xf numFmtId="9" fontId="10" fillId="9" borderId="45" xfId="0" applyNumberFormat="1" applyFont="1" applyFill="1" applyBorder="1" applyAlignment="1">
      <alignment horizontal="center"/>
    </xf>
    <xf numFmtId="9" fontId="10" fillId="9" borderId="46" xfId="0" applyNumberFormat="1" applyFont="1" applyFill="1" applyBorder="1" applyAlignment="1">
      <alignment horizontal="center"/>
    </xf>
    <xf numFmtId="1" fontId="9" fillId="2" borderId="0" xfId="0" applyNumberFormat="1" applyFont="1" applyFill="1" applyBorder="1" applyAlignment="1" applyProtection="1">
      <alignment horizontal="center" vertical="center" wrapText="1"/>
    </xf>
    <xf numFmtId="1" fontId="9" fillId="2" borderId="2" xfId="0" applyNumberFormat="1" applyFont="1" applyFill="1" applyBorder="1" applyAlignment="1">
      <alignment horizontal="center"/>
    </xf>
    <xf numFmtId="1" fontId="9" fillId="2" borderId="6" xfId="0" applyNumberFormat="1" applyFont="1" applyFill="1" applyBorder="1" applyAlignment="1">
      <alignment horizontal="center"/>
    </xf>
    <xf numFmtId="0" fontId="9" fillId="2" borderId="5" xfId="0" applyFont="1" applyFill="1" applyBorder="1" applyAlignment="1">
      <alignment horizontal="center"/>
    </xf>
    <xf numFmtId="0" fontId="11" fillId="2" borderId="6" xfId="0" applyFont="1" applyFill="1" applyBorder="1" applyAlignment="1">
      <alignment horizontal="center"/>
    </xf>
    <xf numFmtId="1" fontId="9" fillId="3" borderId="0" xfId="0" applyNumberFormat="1" applyFont="1" applyFill="1" applyBorder="1" applyAlignment="1">
      <alignment horizontal="center" wrapText="1"/>
    </xf>
    <xf numFmtId="1" fontId="9" fillId="3" borderId="4" xfId="0" applyNumberFormat="1" applyFont="1" applyFill="1" applyBorder="1" applyAlignment="1">
      <alignment horizontal="center" wrapText="1"/>
    </xf>
    <xf numFmtId="1" fontId="6" fillId="3" borderId="0" xfId="0" applyNumberFormat="1" applyFont="1" applyFill="1" applyBorder="1" applyAlignment="1">
      <alignment horizontal="center" wrapText="1"/>
    </xf>
    <xf numFmtId="1" fontId="6" fillId="3" borderId="4" xfId="0" applyNumberFormat="1" applyFont="1" applyFill="1" applyBorder="1" applyAlignment="1">
      <alignment horizontal="center" wrapText="1"/>
    </xf>
    <xf numFmtId="1" fontId="6" fillId="3" borderId="4" xfId="0" applyNumberFormat="1" applyFont="1" applyFill="1" applyBorder="1" applyAlignment="1">
      <alignment horizontal="center"/>
    </xf>
    <xf numFmtId="1" fontId="3" fillId="3" borderId="7" xfId="0" applyNumberFormat="1" applyFont="1" applyFill="1" applyBorder="1" applyAlignment="1">
      <alignment horizontal="center"/>
    </xf>
    <xf numFmtId="0" fontId="10" fillId="3" borderId="23" xfId="0" applyFont="1" applyFill="1" applyBorder="1" applyAlignment="1">
      <alignment horizontal="center"/>
    </xf>
    <xf numFmtId="0" fontId="15" fillId="3" borderId="0" xfId="0" applyFont="1" applyFill="1" applyBorder="1" applyAlignment="1">
      <alignment horizontal="center"/>
    </xf>
    <xf numFmtId="0" fontId="15" fillId="3" borderId="4" xfId="0" applyFont="1" applyFill="1" applyBorder="1" applyAlignment="1">
      <alignment horizontal="center"/>
    </xf>
    <xf numFmtId="164" fontId="6" fillId="7" borderId="47" xfId="0" applyNumberFormat="1" applyFont="1" applyFill="1" applyBorder="1" applyAlignment="1">
      <alignment horizontal="center"/>
    </xf>
    <xf numFmtId="164" fontId="6" fillId="7" borderId="1" xfId="0" applyNumberFormat="1" applyFont="1" applyFill="1" applyBorder="1" applyAlignment="1">
      <alignment horizontal="center"/>
    </xf>
    <xf numFmtId="0" fontId="9" fillId="0" borderId="23" xfId="0" applyFont="1" applyBorder="1" applyAlignment="1">
      <alignment horizontal="center" vertical="center"/>
    </xf>
    <xf numFmtId="0" fontId="11" fillId="0" borderId="8" xfId="0" applyFont="1" applyBorder="1" applyAlignment="1">
      <alignment horizontal="center" vertical="center"/>
    </xf>
    <xf numFmtId="0" fontId="11" fillId="0" borderId="48" xfId="0" applyFont="1" applyBorder="1" applyAlignment="1">
      <alignment horizontal="center" vertical="center"/>
    </xf>
    <xf numFmtId="0" fontId="3" fillId="3" borderId="30" xfId="0" applyFont="1" applyFill="1" applyBorder="1" applyAlignment="1">
      <alignment horizontal="center" vertical="center"/>
    </xf>
    <xf numFmtId="0" fontId="9" fillId="0" borderId="8" xfId="0" applyFont="1" applyBorder="1" applyAlignment="1">
      <alignment horizontal="center" vertical="center"/>
    </xf>
    <xf numFmtId="0" fontId="11" fillId="0" borderId="9" xfId="0" applyFont="1" applyBorder="1" applyAlignment="1">
      <alignment horizontal="center" vertical="center"/>
    </xf>
    <xf numFmtId="0" fontId="3" fillId="3" borderId="28" xfId="0" applyFont="1" applyFill="1" applyBorder="1" applyAlignment="1">
      <alignment horizontal="center" vertical="center"/>
    </xf>
    <xf numFmtId="1" fontId="9" fillId="2" borderId="41" xfId="0" applyNumberFormat="1" applyFont="1" applyFill="1" applyBorder="1" applyAlignment="1">
      <alignment horizontal="center" vertical="center" wrapText="1"/>
    </xf>
    <xf numFmtId="0" fontId="17" fillId="0" borderId="49" xfId="0" applyFont="1" applyBorder="1" applyAlignment="1">
      <alignment horizontal="center"/>
    </xf>
    <xf numFmtId="0" fontId="17" fillId="0" borderId="0" xfId="0" applyFont="1" applyBorder="1" applyAlignment="1">
      <alignment horizontal="center"/>
    </xf>
    <xf numFmtId="0" fontId="21" fillId="9" borderId="0" xfId="0" applyFont="1" applyFill="1" applyAlignment="1">
      <alignment horizontal="center" vertical="center" wrapText="1"/>
    </xf>
    <xf numFmtId="1" fontId="26" fillId="3" borderId="0" xfId="0" applyNumberFormat="1" applyFont="1" applyFill="1" applyBorder="1" applyAlignment="1" applyProtection="1">
      <alignment horizontal="center" vertical="center" wrapText="1"/>
    </xf>
    <xf numFmtId="1" fontId="27" fillId="3" borderId="0" xfId="0" applyNumberFormat="1" applyFont="1" applyFill="1" applyBorder="1" applyAlignment="1" applyProtection="1">
      <alignment horizontal="center" vertical="center" wrapText="1"/>
    </xf>
    <xf numFmtId="1" fontId="27" fillId="3" borderId="4" xfId="0" applyNumberFormat="1" applyFont="1" applyFill="1" applyBorder="1" applyAlignment="1" applyProtection="1">
      <alignment horizontal="center" vertical="center" wrapText="1"/>
    </xf>
  </cellXfs>
  <cellStyles count="2">
    <cellStyle name="Input" xfId="1" builtinId="20"/>
    <cellStyle name="Normal" xfId="0" builtinId="0"/>
  </cellStyles>
  <dxfs count="0"/>
  <tableStyles count="0" defaultTableStyle="TableStyleMedium2" defaultPivotStyle="PivotStyleLight16"/>
  <colors>
    <mruColors>
      <color rgb="FFFFFFCC"/>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15875</xdr:colOff>
      <xdr:row>0</xdr:row>
      <xdr:rowOff>9523</xdr:rowOff>
    </xdr:from>
    <xdr:to>
      <xdr:col>13</xdr:col>
      <xdr:colOff>293687</xdr:colOff>
      <xdr:row>50</xdr:row>
      <xdr:rowOff>111125</xdr:rowOff>
    </xdr:to>
    <xdr:sp macro="" textlink="">
      <xdr:nvSpPr>
        <xdr:cNvPr id="2" name="TextBox 1"/>
        <xdr:cNvSpPr txBox="1"/>
      </xdr:nvSpPr>
      <xdr:spPr>
        <a:xfrm>
          <a:off x="15875" y="9523"/>
          <a:ext cx="7191375" cy="81978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lnSpc>
              <a:spcPts val="900"/>
            </a:lnSpc>
          </a:pPr>
          <a:r>
            <a:rPr lang="en-US" sz="1000" b="1" i="0" baseline="0">
              <a:solidFill>
                <a:schemeClr val="dk1"/>
              </a:solidFill>
              <a:effectLst/>
              <a:latin typeface="Centaur" pitchFamily="18" charset="0"/>
              <a:ea typeface="+mn-ea"/>
              <a:cs typeface="+mn-cs"/>
            </a:rPr>
            <a:t>FHWA-HEP-13-039</a:t>
          </a:r>
        </a:p>
        <a:p>
          <a:pPr rtl="0">
            <a:lnSpc>
              <a:spcPts val="900"/>
            </a:lnSpc>
          </a:pPr>
          <a:endParaRPr lang="en-US" sz="1400" b="1" i="0" baseline="0">
            <a:solidFill>
              <a:schemeClr val="dk1"/>
            </a:solidFill>
            <a:effectLst/>
            <a:latin typeface="Centaur" pitchFamily="18" charset="0"/>
            <a:ea typeface="+mn-ea"/>
            <a:cs typeface="+mn-cs"/>
          </a:endParaRPr>
        </a:p>
        <a:p>
          <a:pPr rtl="0">
            <a:lnSpc>
              <a:spcPts val="900"/>
            </a:lnSpc>
          </a:pPr>
          <a:r>
            <a:rPr lang="en-US" sz="1400" b="1" i="0" baseline="0">
              <a:solidFill>
                <a:schemeClr val="dk1"/>
              </a:solidFill>
              <a:effectLst/>
              <a:latin typeface="Centaur" pitchFamily="18" charset="0"/>
              <a:ea typeface="+mn-ea"/>
              <a:cs typeface="+mn-cs"/>
            </a:rPr>
            <a:t>Financial Planning Computational Workbook</a:t>
          </a:r>
        </a:p>
        <a:p>
          <a:pPr rtl="0">
            <a:lnSpc>
              <a:spcPts val="900"/>
            </a:lnSpc>
          </a:pPr>
          <a:endParaRPr lang="en-US" sz="1100" b="1" i="0" baseline="0">
            <a:solidFill>
              <a:schemeClr val="dk1"/>
            </a:solidFill>
            <a:effectLst/>
            <a:latin typeface="Centaur" pitchFamily="18" charset="0"/>
            <a:ea typeface="+mn-ea"/>
            <a:cs typeface="+mn-cs"/>
          </a:endParaRPr>
        </a:p>
        <a:p>
          <a:pPr rtl="0">
            <a:lnSpc>
              <a:spcPts val="900"/>
            </a:lnSpc>
          </a:pPr>
          <a:r>
            <a:rPr lang="en-US" sz="1100" b="1" i="0" baseline="0">
              <a:solidFill>
                <a:schemeClr val="accent2"/>
              </a:solidFill>
              <a:effectLst/>
              <a:latin typeface="Centaur" pitchFamily="18" charset="0"/>
              <a:ea typeface="+mn-ea"/>
              <a:cs typeface="+mn-cs"/>
            </a:rPr>
            <a:t>(Please note:  The cells in all of the spreadsheets are locked to protect the formulas for the various computations.  If you wish to have more flexibility to change or manipulate the formulas or other parameters in the spreadsheets, you may "unprotect" a spreadsheet by clicking on the "Format" button found on the right hand side of the toolbar.  Each spreadsheet must be unlocked individually.)</a:t>
          </a:r>
        </a:p>
        <a:p>
          <a:pPr rtl="0">
            <a:lnSpc>
              <a:spcPts val="800"/>
            </a:lnSpc>
          </a:pPr>
          <a:endParaRPr lang="en-US" sz="1200">
            <a:effectLst/>
            <a:latin typeface="Bodoni MT" pitchFamily="18" charset="0"/>
          </a:endParaRPr>
        </a:p>
        <a:p>
          <a:pPr rtl="0">
            <a:lnSpc>
              <a:spcPts val="1100"/>
            </a:lnSpc>
            <a:spcBef>
              <a:spcPts val="0"/>
            </a:spcBef>
          </a:pPr>
          <a:r>
            <a:rPr lang="en-US" sz="1200" b="0" i="0" baseline="0">
              <a:solidFill>
                <a:schemeClr val="dk1"/>
              </a:solidFill>
              <a:effectLst/>
              <a:latin typeface="Centaur" pitchFamily="18" charset="0"/>
              <a:ea typeface="+mn-ea"/>
              <a:cs typeface="Times New Roman" pitchFamily="18" charset="0"/>
            </a:rPr>
            <a:t>The attached financial planning computational workbook is a tool that Metropolitan Planning Organizations and State Departments of Transportation can use to organize and calculate financial data for a </a:t>
          </a:r>
          <a:r>
            <a:rPr lang="en-US" sz="1200" b="0" i="1" baseline="0">
              <a:solidFill>
                <a:schemeClr val="dk1"/>
              </a:solidFill>
              <a:effectLst/>
              <a:latin typeface="Centaur" pitchFamily="18" charset="0"/>
              <a:ea typeface="+mn-ea"/>
              <a:cs typeface="Times New Roman" pitchFamily="18" charset="0"/>
            </a:rPr>
            <a:t>20-year financial plan. </a:t>
          </a:r>
          <a:r>
            <a:rPr lang="en-US" sz="1200" b="0" i="0" baseline="0">
              <a:solidFill>
                <a:schemeClr val="dk1"/>
              </a:solidFill>
              <a:effectLst/>
              <a:latin typeface="Centaur" pitchFamily="18" charset="0"/>
              <a:ea typeface="+mn-ea"/>
              <a:cs typeface="Times New Roman" pitchFamily="18" charset="0"/>
            </a:rPr>
            <a:t>The workbook, which consists of five (5) spreadsheets, helps to calculate and compare inflation-adjusted system-wide revenues and funding against expenditures at the local or state level.  The first three spreadsheets are designed to be used in sequence, while the fourth and fifth spreadsheets provide options for addressing long-range cost bands and categorizing expenditures for use in the first three spreadsheets.</a:t>
          </a:r>
        </a:p>
        <a:p>
          <a:pPr rtl="0">
            <a:lnSpc>
              <a:spcPts val="900"/>
            </a:lnSpc>
          </a:pPr>
          <a:endParaRPr lang="en-US" sz="1200">
            <a:effectLst/>
            <a:latin typeface="Centaur" pitchFamily="18" charset="0"/>
          </a:endParaRPr>
        </a:p>
        <a:p>
          <a:pPr rtl="0">
            <a:lnSpc>
              <a:spcPts val="1100"/>
            </a:lnSpc>
          </a:pPr>
          <a:r>
            <a:rPr lang="en-US" sz="1200" b="0" i="0" baseline="0">
              <a:solidFill>
                <a:schemeClr val="dk1"/>
              </a:solidFill>
              <a:effectLst/>
              <a:latin typeface="Centaur" pitchFamily="18" charset="0"/>
              <a:ea typeface="+mn-ea"/>
              <a:cs typeface="+mn-cs"/>
            </a:rPr>
            <a:t>(1) </a:t>
          </a:r>
          <a:r>
            <a:rPr lang="en-US" sz="1200" b="1" i="0" baseline="0">
              <a:solidFill>
                <a:schemeClr val="dk1"/>
              </a:solidFill>
              <a:effectLst/>
              <a:latin typeface="Centaur" pitchFamily="18" charset="0"/>
              <a:ea typeface="+mn-ea"/>
              <a:cs typeface="+mn-cs"/>
            </a:rPr>
            <a:t>4-Year Forecast -  </a:t>
          </a:r>
          <a:r>
            <a:rPr lang="en-US" sz="1200" b="0" i="0" baseline="0">
              <a:solidFill>
                <a:schemeClr val="dk1"/>
              </a:solidFill>
              <a:effectLst/>
              <a:latin typeface="Centaur" pitchFamily="18" charset="0"/>
              <a:ea typeface="+mn-ea"/>
              <a:cs typeface="+mn-cs"/>
            </a:rPr>
            <a:t>Enter actual financial data for a base year and forecasts for the following four years in this spreadsheet, consistent with the timeframe for a TIP/STIP.  The spreadsheet is relatively detailed and most of the categories in the first column correspond to existing Federal programs, e.g. </a:t>
          </a:r>
          <a:r>
            <a:rPr lang="en-US" sz="1200" b="0" i="1" baseline="0">
              <a:solidFill>
                <a:schemeClr val="dk1"/>
              </a:solidFill>
              <a:effectLst/>
              <a:latin typeface="Centaur" pitchFamily="18" charset="0"/>
              <a:ea typeface="+mn-ea"/>
              <a:cs typeface="+mn-cs"/>
            </a:rPr>
            <a:t>National Highway Performance Program.  </a:t>
          </a:r>
        </a:p>
        <a:p>
          <a:pPr rtl="0">
            <a:lnSpc>
              <a:spcPts val="900"/>
            </a:lnSpc>
          </a:pPr>
          <a:endParaRPr lang="en-US" sz="1200">
            <a:effectLst/>
            <a:latin typeface="Centaur" pitchFamily="18" charset="0"/>
          </a:endParaRPr>
        </a:p>
        <a:p>
          <a:pPr rtl="0">
            <a:lnSpc>
              <a:spcPts val="1100"/>
            </a:lnSpc>
          </a:pPr>
          <a:r>
            <a:rPr lang="en-US" sz="1200" b="0" i="0" baseline="0">
              <a:solidFill>
                <a:schemeClr val="dk1"/>
              </a:solidFill>
              <a:effectLst/>
              <a:latin typeface="Centaur" pitchFamily="18" charset="0"/>
              <a:ea typeface="+mn-ea"/>
              <a:cs typeface="+mn-cs"/>
            </a:rPr>
            <a:t>(2) </a:t>
          </a:r>
          <a:r>
            <a:rPr lang="en-US" sz="1200" b="1" i="0" baseline="0">
              <a:solidFill>
                <a:schemeClr val="dk1"/>
              </a:solidFill>
              <a:effectLst/>
              <a:latin typeface="Centaur" pitchFamily="18" charset="0"/>
              <a:ea typeface="+mn-ea"/>
              <a:cs typeface="+mn-cs"/>
            </a:rPr>
            <a:t>Years 5 - 20 - </a:t>
          </a:r>
          <a:r>
            <a:rPr lang="en-US" sz="1200" b="0" i="0" baseline="0">
              <a:solidFill>
                <a:schemeClr val="dk1"/>
              </a:solidFill>
              <a:effectLst/>
              <a:latin typeface="Centaur" pitchFamily="18" charset="0"/>
              <a:ea typeface="+mn-ea"/>
              <a:cs typeface="+mn-cs"/>
            </a:rPr>
            <a:t>The second spreadsheet includes projections for the time period from 5 to 20 years following the base year.  Most of the financial categories are less detailed than those for the 4-year forecast and are aggregations of the categories in the first spreadsheet.  For example, the first category (row) in the </a:t>
          </a:r>
          <a:r>
            <a:rPr lang="en-US" sz="1200" b="1" i="0" baseline="0">
              <a:solidFill>
                <a:schemeClr val="dk1"/>
              </a:solidFill>
              <a:effectLst/>
              <a:latin typeface="Centaur" pitchFamily="18" charset="0"/>
              <a:ea typeface="+mn-ea"/>
              <a:cs typeface="+mn-cs"/>
            </a:rPr>
            <a:t>Years 5 - 20 </a:t>
          </a:r>
          <a:r>
            <a:rPr lang="en-US" sz="1200" b="0" i="0" baseline="0">
              <a:solidFill>
                <a:schemeClr val="dk1"/>
              </a:solidFill>
              <a:effectLst/>
              <a:latin typeface="Centaur" pitchFamily="18" charset="0"/>
              <a:ea typeface="+mn-ea"/>
              <a:cs typeface="+mn-cs"/>
            </a:rPr>
            <a:t>spreadsheet, </a:t>
          </a:r>
          <a:r>
            <a:rPr lang="en-US" sz="1200" b="0" i="1" baseline="0">
              <a:solidFill>
                <a:schemeClr val="dk1"/>
              </a:solidFill>
              <a:effectLst/>
              <a:latin typeface="Centaur" pitchFamily="18" charset="0"/>
              <a:ea typeface="+mn-ea"/>
              <a:cs typeface="+mn-cs"/>
            </a:rPr>
            <a:t>State Systems, </a:t>
          </a:r>
          <a:r>
            <a:rPr lang="en-US" sz="1200" b="0" i="0" baseline="0">
              <a:solidFill>
                <a:schemeClr val="dk1"/>
              </a:solidFill>
              <a:effectLst/>
              <a:latin typeface="Centaur" pitchFamily="18" charset="0"/>
              <a:ea typeface="+mn-ea"/>
              <a:cs typeface="+mn-cs"/>
            </a:rPr>
            <a:t>encompasses the first five rows of the </a:t>
          </a:r>
          <a:r>
            <a:rPr lang="en-US" sz="1200" b="1" i="0" baseline="0">
              <a:solidFill>
                <a:schemeClr val="dk1"/>
              </a:solidFill>
              <a:effectLst/>
              <a:latin typeface="Centaur" pitchFamily="18" charset="0"/>
              <a:ea typeface="+mn-ea"/>
              <a:cs typeface="+mn-cs"/>
            </a:rPr>
            <a:t>4-Year Forecast</a:t>
          </a:r>
          <a:r>
            <a:rPr lang="en-US" sz="1200" b="0" i="0" baseline="0">
              <a:solidFill>
                <a:schemeClr val="dk1"/>
              </a:solidFill>
              <a:effectLst/>
              <a:latin typeface="Centaur" pitchFamily="18" charset="0"/>
              <a:ea typeface="+mn-ea"/>
              <a:cs typeface="+mn-cs"/>
            </a:rPr>
            <a:t>, including </a:t>
          </a:r>
          <a:r>
            <a:rPr lang="en-US" sz="1200" b="0" i="1" baseline="0">
              <a:solidFill>
                <a:schemeClr val="dk1"/>
              </a:solidFill>
              <a:effectLst/>
              <a:latin typeface="Centaur" pitchFamily="18" charset="0"/>
              <a:ea typeface="+mn-ea"/>
              <a:cs typeface="+mn-cs"/>
            </a:rPr>
            <a:t>National Highway Performance Program.  </a:t>
          </a:r>
        </a:p>
        <a:p>
          <a:pPr rtl="0">
            <a:lnSpc>
              <a:spcPts val="900"/>
            </a:lnSpc>
          </a:pPr>
          <a:endParaRPr lang="en-US" sz="1200">
            <a:effectLst/>
            <a:latin typeface="Centaur" pitchFamily="18" charset="0"/>
          </a:endParaRPr>
        </a:p>
        <a:p>
          <a:pPr rtl="0">
            <a:lnSpc>
              <a:spcPts val="1100"/>
            </a:lnSpc>
          </a:pPr>
          <a:r>
            <a:rPr lang="en-US" sz="1200" b="0" i="1" baseline="0">
              <a:solidFill>
                <a:schemeClr val="dk1"/>
              </a:solidFill>
              <a:effectLst/>
              <a:latin typeface="Centaur" pitchFamily="18" charset="0"/>
              <a:ea typeface="+mn-ea"/>
              <a:cs typeface="+mn-cs"/>
            </a:rPr>
            <a:t>The projections for Year 4 are carried over automatically </a:t>
          </a:r>
          <a:r>
            <a:rPr lang="en-US" sz="1200" b="0" i="0" baseline="0">
              <a:solidFill>
                <a:schemeClr val="dk1"/>
              </a:solidFill>
              <a:effectLst/>
              <a:latin typeface="Centaur" pitchFamily="18" charset="0"/>
              <a:ea typeface="+mn-ea"/>
              <a:cs typeface="+mn-cs"/>
            </a:rPr>
            <a:t>from the first spreadsheet to the second spreadsheet and appear in the </a:t>
          </a:r>
          <a:r>
            <a:rPr lang="en-US" sz="1200" b="0" i="1" baseline="0">
              <a:solidFill>
                <a:schemeClr val="dk1"/>
              </a:solidFill>
              <a:effectLst/>
              <a:latin typeface="Centaur" pitchFamily="18" charset="0"/>
              <a:ea typeface="+mn-ea"/>
              <a:cs typeface="+mn-cs"/>
            </a:rPr>
            <a:t>From 5-Year Cash Flow </a:t>
          </a:r>
          <a:r>
            <a:rPr lang="en-US" sz="1200" b="0" i="0" baseline="0">
              <a:solidFill>
                <a:schemeClr val="dk1"/>
              </a:solidFill>
              <a:effectLst/>
              <a:latin typeface="Centaur" pitchFamily="18" charset="0"/>
              <a:ea typeface="+mn-ea"/>
              <a:cs typeface="+mn-cs"/>
            </a:rPr>
            <a:t>columns on the left side of the spreadsheet, as a convenient frame of reference for projecting revenues and expenditures for years 5 - 9.  </a:t>
          </a:r>
          <a:r>
            <a:rPr lang="en-US" sz="1200" b="0" i="1" baseline="0">
              <a:solidFill>
                <a:schemeClr val="dk1"/>
              </a:solidFill>
              <a:effectLst/>
              <a:latin typeface="Centaur" pitchFamily="18" charset="0"/>
              <a:ea typeface="+mn-ea"/>
              <a:cs typeface="+mn-cs"/>
            </a:rPr>
            <a:t>You have the option of entering projections for those years or allowing the spreadsheet to project revenues and expenditures for those years at the rate of inflation</a:t>
          </a:r>
          <a:r>
            <a:rPr lang="en-US" sz="1200" b="0" i="0" baseline="0">
              <a:solidFill>
                <a:schemeClr val="dk1"/>
              </a:solidFill>
              <a:effectLst/>
              <a:latin typeface="Centaur" pitchFamily="18" charset="0"/>
              <a:ea typeface="+mn-ea"/>
              <a:cs typeface="+mn-cs"/>
            </a:rPr>
            <a:t>.  You can enter different rates for annual revenue growth (cell H2) and cost inflation (cell H3) at the top of the </a:t>
          </a:r>
          <a:r>
            <a:rPr lang="en-US" sz="1200" b="1" i="0" baseline="0">
              <a:solidFill>
                <a:schemeClr val="dk1"/>
              </a:solidFill>
              <a:effectLst/>
              <a:latin typeface="Centaur" pitchFamily="18" charset="0"/>
              <a:ea typeface="+mn-ea"/>
              <a:cs typeface="+mn-cs"/>
            </a:rPr>
            <a:t>Years 5 - 20 </a:t>
          </a:r>
          <a:r>
            <a:rPr lang="en-US" sz="1200" b="0" i="0" baseline="0">
              <a:solidFill>
                <a:schemeClr val="dk1"/>
              </a:solidFill>
              <a:effectLst/>
              <a:latin typeface="Centaur" pitchFamily="18" charset="0"/>
              <a:ea typeface="+mn-ea"/>
              <a:cs typeface="+mn-cs"/>
            </a:rPr>
            <a:t>spreadsheet if you choose to allow the spreadsheet to project constant rates of increase.  </a:t>
          </a:r>
          <a:r>
            <a:rPr lang="en-US" sz="1200" b="0" i="1" baseline="0">
              <a:solidFill>
                <a:schemeClr val="dk1"/>
              </a:solidFill>
              <a:effectLst/>
              <a:latin typeface="Centaur" pitchFamily="18" charset="0"/>
              <a:ea typeface="+mn-ea"/>
              <a:cs typeface="+mn-cs"/>
            </a:rPr>
            <a:t>Projections for years 10 -20 will be estimated automatically at the rate of inflation as a default</a:t>
          </a:r>
          <a:r>
            <a:rPr lang="en-US" sz="1200" b="0" i="0" baseline="0">
              <a:solidFill>
                <a:schemeClr val="dk1"/>
              </a:solidFill>
              <a:effectLst/>
              <a:latin typeface="Centaur" pitchFamily="18" charset="0"/>
              <a:ea typeface="+mn-ea"/>
              <a:cs typeface="+mn-cs"/>
            </a:rPr>
            <a:t>, although users have the option of deleting or changing values for those years.</a:t>
          </a:r>
        </a:p>
        <a:p>
          <a:pPr rtl="0">
            <a:lnSpc>
              <a:spcPts val="900"/>
            </a:lnSpc>
          </a:pPr>
          <a:endParaRPr lang="en-US" sz="1200">
            <a:effectLst/>
            <a:latin typeface="Bodoni MT" pitchFamily="18" charset="0"/>
          </a:endParaRPr>
        </a:p>
        <a:p>
          <a:pPr rtl="0">
            <a:lnSpc>
              <a:spcPts val="1100"/>
            </a:lnSpc>
          </a:pPr>
          <a:r>
            <a:rPr lang="en-US" sz="1200" b="0" i="0" baseline="0">
              <a:solidFill>
                <a:schemeClr val="dk1"/>
              </a:solidFill>
              <a:effectLst/>
              <a:latin typeface="Bodoni MT" pitchFamily="18" charset="0"/>
              <a:ea typeface="+mn-ea"/>
              <a:cs typeface="+mn-cs"/>
            </a:rPr>
            <a:t>(</a:t>
          </a:r>
          <a:r>
            <a:rPr lang="en-US" sz="1200" b="0" i="0" baseline="0">
              <a:solidFill>
                <a:schemeClr val="dk1"/>
              </a:solidFill>
              <a:effectLst/>
              <a:latin typeface="Centaur" pitchFamily="18" charset="0"/>
              <a:ea typeface="+mn-ea"/>
              <a:cs typeface="+mn-cs"/>
            </a:rPr>
            <a:t>3) </a:t>
          </a:r>
          <a:r>
            <a:rPr lang="en-US" sz="1200" b="1" i="0" baseline="0">
              <a:solidFill>
                <a:schemeClr val="dk1"/>
              </a:solidFill>
              <a:effectLst/>
              <a:latin typeface="Centaur" pitchFamily="18" charset="0"/>
              <a:ea typeface="+mn-ea"/>
              <a:cs typeface="+mn-cs"/>
            </a:rPr>
            <a:t>Summary  -  </a:t>
          </a:r>
          <a:r>
            <a:rPr lang="en-US" sz="1200" b="0" i="0" baseline="0">
              <a:solidFill>
                <a:schemeClr val="dk1"/>
              </a:solidFill>
              <a:effectLst/>
              <a:latin typeface="Centaur" pitchFamily="18" charset="0"/>
              <a:ea typeface="+mn-ea"/>
              <a:cs typeface="+mn-cs"/>
            </a:rPr>
            <a:t>The spreadsheet repeats the average annual projections for years 10 - 20 from the </a:t>
          </a:r>
          <a:r>
            <a:rPr lang="en-US" sz="1200" b="1" i="0" baseline="0">
              <a:solidFill>
                <a:schemeClr val="dk1"/>
              </a:solidFill>
              <a:effectLst/>
              <a:latin typeface="Centaur" pitchFamily="18" charset="0"/>
              <a:ea typeface="+mn-ea"/>
              <a:cs typeface="+mn-cs"/>
            </a:rPr>
            <a:t>Years 5 - 20 </a:t>
          </a:r>
          <a:r>
            <a:rPr lang="en-US" sz="1200" b="0" i="0" baseline="0">
              <a:solidFill>
                <a:schemeClr val="dk1"/>
              </a:solidFill>
              <a:effectLst/>
              <a:latin typeface="Centaur" pitchFamily="18" charset="0"/>
              <a:ea typeface="+mn-ea"/>
              <a:cs typeface="+mn-cs"/>
            </a:rPr>
            <a:t>spreadsheet as a frame of reference and shows the cumulative totals for the </a:t>
          </a:r>
          <a:r>
            <a:rPr lang="en-US" sz="1200" b="0" i="1" baseline="0">
              <a:solidFill>
                <a:schemeClr val="dk1"/>
              </a:solidFill>
              <a:effectLst/>
              <a:latin typeface="Centaur" pitchFamily="18" charset="0"/>
              <a:ea typeface="+mn-ea"/>
              <a:cs typeface="+mn-cs"/>
            </a:rPr>
            <a:t>entire 20-year time period  of the financial plan. (You should </a:t>
          </a:r>
          <a:r>
            <a:rPr lang="en-US" sz="1200" b="1" i="1" baseline="0">
              <a:solidFill>
                <a:schemeClr val="dk1"/>
              </a:solidFill>
              <a:effectLst/>
              <a:latin typeface="Centaur" pitchFamily="18" charset="0"/>
              <a:ea typeface="+mn-ea"/>
              <a:cs typeface="+mn-cs"/>
            </a:rPr>
            <a:t>not</a:t>
          </a:r>
          <a:r>
            <a:rPr lang="en-US" sz="1200" b="0" i="1" baseline="0">
              <a:solidFill>
                <a:schemeClr val="dk1"/>
              </a:solidFill>
              <a:effectLst/>
              <a:latin typeface="Centaur" pitchFamily="18" charset="0"/>
              <a:ea typeface="+mn-ea"/>
              <a:cs typeface="+mn-cs"/>
            </a:rPr>
            <a:t> enter data in this spreadsheet</a:t>
          </a:r>
          <a:r>
            <a:rPr lang="en-US" sz="1200" b="0" i="0" baseline="0">
              <a:solidFill>
                <a:schemeClr val="dk1"/>
              </a:solidFill>
              <a:effectLst/>
              <a:latin typeface="Centaur" pitchFamily="18" charset="0"/>
              <a:ea typeface="+mn-ea"/>
              <a:cs typeface="+mn-cs"/>
            </a:rPr>
            <a:t>.) </a:t>
          </a:r>
          <a:r>
            <a:rPr lang="en-US" sz="1200" b="0" i="1" baseline="0">
              <a:solidFill>
                <a:schemeClr val="dk1"/>
              </a:solidFill>
              <a:effectLst/>
              <a:latin typeface="Centaur" pitchFamily="18" charset="0"/>
              <a:ea typeface="+mn-ea"/>
              <a:cs typeface="+mn-cs"/>
            </a:rPr>
            <a:t> </a:t>
          </a:r>
          <a:r>
            <a:rPr lang="en-US" sz="1200" b="0" i="0" baseline="0">
              <a:solidFill>
                <a:schemeClr val="dk1"/>
              </a:solidFill>
              <a:effectLst/>
              <a:latin typeface="Centaur" pitchFamily="18" charset="0"/>
              <a:ea typeface="+mn-ea"/>
              <a:cs typeface="+mn-cs"/>
            </a:rPr>
            <a:t>In addition, this spreadsheet presents cumulative financial summaries for a low-to-high range or </a:t>
          </a:r>
          <a:r>
            <a:rPr lang="en-US" sz="1200" b="0" i="1" baseline="0">
              <a:solidFill>
                <a:schemeClr val="dk1"/>
              </a:solidFill>
              <a:effectLst/>
              <a:latin typeface="Centaur" pitchFamily="18" charset="0"/>
              <a:ea typeface="+mn-ea"/>
              <a:cs typeface="+mn-cs"/>
            </a:rPr>
            <a:t>band of cost estimates </a:t>
          </a:r>
          <a:r>
            <a:rPr lang="en-US" sz="1200" b="0" i="0" baseline="0">
              <a:solidFill>
                <a:schemeClr val="dk1"/>
              </a:solidFill>
              <a:effectLst/>
              <a:latin typeface="Centaur" pitchFamily="18" charset="0"/>
              <a:ea typeface="+mn-ea"/>
              <a:cs typeface="+mn-cs"/>
            </a:rPr>
            <a:t>for the 10-20 year period beyond the first 10 years. This outer year band summary is extracted from spreadsheet #4, which is available as an option to interested users. </a:t>
          </a:r>
        </a:p>
        <a:p>
          <a:pPr rtl="0">
            <a:lnSpc>
              <a:spcPts val="900"/>
            </a:lnSpc>
          </a:pPr>
          <a:endParaRPr lang="en-US" sz="1200" b="0" i="0" baseline="0">
            <a:solidFill>
              <a:schemeClr val="dk1"/>
            </a:solidFill>
            <a:effectLst/>
            <a:latin typeface="Centaur" pitchFamily="18" charset="0"/>
            <a:ea typeface="+mn-ea"/>
            <a:cs typeface="+mn-cs"/>
          </a:endParaRPr>
        </a:p>
        <a:p>
          <a:pPr rtl="0">
            <a:lnSpc>
              <a:spcPts val="1100"/>
            </a:lnSpc>
          </a:pPr>
          <a:r>
            <a:rPr lang="en-US" sz="1200" b="0" i="0" baseline="0">
              <a:solidFill>
                <a:schemeClr val="dk1"/>
              </a:solidFill>
              <a:effectLst/>
              <a:latin typeface="Centaur" pitchFamily="18" charset="0"/>
              <a:ea typeface="+mn-ea"/>
              <a:cs typeface="+mn-cs"/>
            </a:rPr>
            <a:t>(4) </a:t>
          </a:r>
          <a:r>
            <a:rPr lang="en-US" sz="1200" b="1" i="0" baseline="0">
              <a:solidFill>
                <a:schemeClr val="dk1"/>
              </a:solidFill>
              <a:effectLst/>
              <a:latin typeface="Centaur" pitchFamily="18" charset="0"/>
              <a:ea typeface="+mn-ea"/>
              <a:cs typeface="+mn-cs"/>
            </a:rPr>
            <a:t>Cost Band Module - </a:t>
          </a:r>
          <a:r>
            <a:rPr lang="en-US" sz="1200" b="0" i="0" baseline="0">
              <a:solidFill>
                <a:schemeClr val="dk1"/>
              </a:solidFill>
              <a:effectLst/>
              <a:latin typeface="Centaur" pitchFamily="18" charset="0"/>
              <a:ea typeface="+mn-ea"/>
              <a:cs typeface="+mn-cs"/>
            </a:rPr>
            <a:t>You may prepare a financial analysis for the outer (i.e. longer-term future) years of a metropolitan transportation plan based </a:t>
          </a:r>
          <a:r>
            <a:rPr lang="en-US" sz="1200" b="0" i="1" baseline="0">
              <a:solidFill>
                <a:schemeClr val="dk1"/>
              </a:solidFill>
              <a:effectLst/>
              <a:latin typeface="Centaur" pitchFamily="18" charset="0"/>
              <a:ea typeface="+mn-ea"/>
              <a:cs typeface="+mn-cs"/>
            </a:rPr>
            <a:t>on two ranges or bands of expenditures/costs, representing low- and high-end cost forecasts</a:t>
          </a:r>
          <a:r>
            <a:rPr lang="en-US" sz="1200" b="0" i="0" baseline="0">
              <a:solidFill>
                <a:schemeClr val="dk1"/>
              </a:solidFill>
              <a:effectLst/>
              <a:latin typeface="Centaur" pitchFamily="18" charset="0"/>
              <a:ea typeface="+mn-ea"/>
              <a:cs typeface="+mn-cs"/>
            </a:rPr>
            <a:t>, as permitted under Federal planning regulations </a:t>
          </a:r>
          <a:r>
            <a:rPr lang="en-US" sz="1200" b="0" i="1" baseline="0">
              <a:solidFill>
                <a:schemeClr val="dk1"/>
              </a:solidFill>
              <a:effectLst/>
              <a:latin typeface="Centaur" pitchFamily="18" charset="0"/>
              <a:ea typeface="+mn-ea"/>
              <a:cs typeface="+mn-cs"/>
            </a:rPr>
            <a:t>(450.322(f)(10)(v)- citation will change when regulations are updated post-MAP-21).  As a default, the spreadsheet uses the cost projections from the </a:t>
          </a:r>
          <a:r>
            <a:rPr lang="en-US" sz="1200" b="1" i="1" baseline="0">
              <a:solidFill>
                <a:schemeClr val="dk1"/>
              </a:solidFill>
              <a:effectLst/>
              <a:latin typeface="Centaur" pitchFamily="18" charset="0"/>
              <a:ea typeface="+mn-ea"/>
              <a:cs typeface="+mn-cs"/>
            </a:rPr>
            <a:t>Years  5 - 20</a:t>
          </a:r>
          <a:r>
            <a:rPr lang="en-US" sz="1200" b="0" i="1" baseline="0">
              <a:solidFill>
                <a:schemeClr val="dk1"/>
              </a:solidFill>
              <a:effectLst/>
              <a:latin typeface="Centaur" pitchFamily="18" charset="0"/>
              <a:ea typeface="+mn-ea"/>
              <a:cs typeface="+mn-cs"/>
            </a:rPr>
            <a:t> spreadsheet</a:t>
          </a:r>
          <a:r>
            <a:rPr lang="en-US" sz="1200" b="0" i="0" baseline="0">
              <a:solidFill>
                <a:schemeClr val="dk1"/>
              </a:solidFill>
              <a:effectLst/>
              <a:latin typeface="Centaur" pitchFamily="18" charset="0"/>
              <a:ea typeface="+mn-ea"/>
              <a:cs typeface="+mn-cs"/>
            </a:rPr>
            <a:t>, adjusted for inflation, for the "low expenditure" projection; you must enter your own estimates for the "high expenditure" projection if you choose this option.  The user may override the "low expenditure" projection, however, by entering new estimates.  </a:t>
          </a:r>
          <a:r>
            <a:rPr lang="en-US" sz="1200" b="0" i="1" baseline="0">
              <a:solidFill>
                <a:schemeClr val="dk1"/>
              </a:solidFill>
              <a:effectLst/>
              <a:latin typeface="Centaur" pitchFamily="18" charset="0"/>
              <a:ea typeface="+mn-ea"/>
              <a:cs typeface="+mn-cs"/>
            </a:rPr>
            <a:t>A default revenue projection for both the low and high bands is the revenue projection from the </a:t>
          </a:r>
          <a:r>
            <a:rPr lang="en-US" sz="1200" b="1" i="1" baseline="0">
              <a:solidFill>
                <a:schemeClr val="dk1"/>
              </a:solidFill>
              <a:effectLst/>
              <a:latin typeface="Centaur" pitchFamily="18" charset="0"/>
              <a:ea typeface="+mn-ea"/>
              <a:cs typeface="+mn-cs"/>
            </a:rPr>
            <a:t>Years 5 -20 </a:t>
          </a:r>
          <a:r>
            <a:rPr lang="en-US" sz="1200" b="0" i="1" baseline="0">
              <a:solidFill>
                <a:schemeClr val="dk1"/>
              </a:solidFill>
              <a:effectLst/>
              <a:latin typeface="Centaur" pitchFamily="18" charset="0"/>
              <a:ea typeface="+mn-ea"/>
              <a:cs typeface="+mn-cs"/>
            </a:rPr>
            <a:t>spreadsheet</a:t>
          </a:r>
          <a:r>
            <a:rPr lang="en-US" sz="1200" b="0" i="0" baseline="0">
              <a:solidFill>
                <a:schemeClr val="dk1"/>
              </a:solidFill>
              <a:effectLst/>
              <a:latin typeface="Centaur" pitchFamily="18" charset="0"/>
              <a:ea typeface="+mn-ea"/>
              <a:cs typeface="+mn-cs"/>
            </a:rPr>
            <a:t>;  you can override this projection, however, by entering a set of new revenue estimates. </a:t>
          </a:r>
        </a:p>
        <a:p>
          <a:pPr rtl="0">
            <a:lnSpc>
              <a:spcPts val="1100"/>
            </a:lnSpc>
          </a:pPr>
          <a:endParaRPr lang="en-US" sz="1200" b="0" i="1" baseline="0">
            <a:solidFill>
              <a:schemeClr val="dk1"/>
            </a:solidFill>
            <a:effectLst/>
            <a:latin typeface="Centaur" pitchFamily="18" charset="0"/>
            <a:ea typeface="+mn-ea"/>
            <a:cs typeface="+mn-cs"/>
          </a:endParaRPr>
        </a:p>
        <a:p>
          <a:pPr rtl="0">
            <a:lnSpc>
              <a:spcPts val="1100"/>
            </a:lnSpc>
          </a:pPr>
          <a:r>
            <a:rPr lang="en-US" sz="1200" b="0" i="0" baseline="0">
              <a:solidFill>
                <a:schemeClr val="dk1"/>
              </a:solidFill>
              <a:effectLst/>
              <a:latin typeface="Centaur" pitchFamily="18" charset="0"/>
              <a:ea typeface="+mn-ea"/>
              <a:cs typeface="+mn-cs"/>
            </a:rPr>
            <a:t>(5) </a:t>
          </a:r>
          <a:r>
            <a:rPr lang="en-US" sz="1200" b="1" i="0" baseline="0">
              <a:solidFill>
                <a:schemeClr val="dk1"/>
              </a:solidFill>
              <a:effectLst/>
              <a:latin typeface="Centaur" pitchFamily="18" charset="0"/>
              <a:ea typeface="+mn-ea"/>
              <a:cs typeface="+mn-cs"/>
            </a:rPr>
            <a:t>Cost/Funding Module  -  </a:t>
          </a:r>
          <a:r>
            <a:rPr lang="en-US" sz="1200" b="0" i="0" baseline="0">
              <a:solidFill>
                <a:schemeClr val="dk1"/>
              </a:solidFill>
              <a:effectLst/>
              <a:latin typeface="Centaur" pitchFamily="18" charset="0"/>
              <a:ea typeface="+mn-ea"/>
              <a:cs typeface="+mn-cs"/>
            </a:rPr>
            <a:t>You can use the fifth spreadsheet to organize and distribute expenditure data in terms of the program funding categories in the first column of the </a:t>
          </a:r>
          <a:r>
            <a:rPr lang="en-US" sz="1200" b="1" i="0" baseline="0">
              <a:solidFill>
                <a:schemeClr val="dk1"/>
              </a:solidFill>
              <a:effectLst/>
              <a:latin typeface="Centaur" pitchFamily="18" charset="0"/>
              <a:ea typeface="+mn-ea"/>
              <a:cs typeface="+mn-cs"/>
            </a:rPr>
            <a:t>4-Year Forecast </a:t>
          </a:r>
          <a:r>
            <a:rPr lang="en-US" sz="1200" b="0" i="0" baseline="0">
              <a:solidFill>
                <a:schemeClr val="dk1"/>
              </a:solidFill>
              <a:effectLst/>
              <a:latin typeface="Centaur" pitchFamily="18" charset="0"/>
              <a:ea typeface="+mn-ea"/>
              <a:cs typeface="+mn-cs"/>
            </a:rPr>
            <a:t>spreadsheet.  Initially, you will need to determine expenses independently of funding categories and separately from the workbook spreadsheets. The spreadsheet can help you to match expenditure and funding categories, as is necessary for assessing financial constraint and developing a financial plan.   While separate iterations of the module can be used for individual capital projects and components of the transportation system, the module is intended specifically for aggregations of data for multiple projects, facilities, and modes that collectively compose the transportation system.  You can adapt the column headings and expenditure categories to best reflect the financial practices in effect at local agencies. </a:t>
          </a:r>
        </a:p>
        <a:p>
          <a:pPr rtl="0">
            <a:lnSpc>
              <a:spcPts val="900"/>
            </a:lnSpc>
          </a:pPr>
          <a:endParaRPr lang="en-US" sz="1200">
            <a:effectLst/>
            <a:latin typeface="Centaur" pitchFamily="18" charset="0"/>
          </a:endParaRPr>
        </a:p>
        <a:p>
          <a:pPr rtl="0">
            <a:lnSpc>
              <a:spcPts val="1100"/>
            </a:lnSpc>
          </a:pPr>
          <a:r>
            <a:rPr lang="en-US" sz="1200" b="0" i="0" baseline="0">
              <a:solidFill>
                <a:schemeClr val="dk1"/>
              </a:solidFill>
              <a:effectLst/>
              <a:latin typeface="Centaur" pitchFamily="18" charset="0"/>
              <a:ea typeface="+mn-ea"/>
              <a:cs typeface="+mn-cs"/>
            </a:rPr>
            <a:t>Notes:</a:t>
          </a:r>
        </a:p>
        <a:p>
          <a:pPr rtl="0">
            <a:lnSpc>
              <a:spcPts val="900"/>
            </a:lnSpc>
          </a:pPr>
          <a:endParaRPr lang="en-US" sz="1200">
            <a:effectLst/>
            <a:latin typeface="Centaur" pitchFamily="18" charset="0"/>
          </a:endParaRPr>
        </a:p>
        <a:p>
          <a:pPr rtl="0">
            <a:lnSpc>
              <a:spcPts val="1100"/>
            </a:lnSpc>
          </a:pPr>
          <a:r>
            <a:rPr lang="en-US" sz="1200" b="0" i="0" baseline="0">
              <a:solidFill>
                <a:schemeClr val="dk1"/>
              </a:solidFill>
              <a:effectLst/>
              <a:latin typeface="Centaur" pitchFamily="18" charset="0"/>
              <a:ea typeface="+mn-ea"/>
              <a:cs typeface="+mn-cs"/>
            </a:rPr>
            <a:t>- You can specify the base year of their forecasts by entering the year (e.g. 2012, 2013, 2014, etc.) at the top of the </a:t>
          </a:r>
          <a:r>
            <a:rPr lang="en-US" sz="1200" b="1" i="0" baseline="0">
              <a:solidFill>
                <a:schemeClr val="dk1"/>
              </a:solidFill>
              <a:effectLst/>
              <a:latin typeface="Centaur" pitchFamily="18" charset="0"/>
              <a:ea typeface="+mn-ea"/>
              <a:cs typeface="+mn-cs"/>
            </a:rPr>
            <a:t>4-Year Forecast </a:t>
          </a:r>
          <a:r>
            <a:rPr lang="en-US" sz="1200" b="0" i="0" baseline="0">
              <a:solidFill>
                <a:schemeClr val="dk1"/>
              </a:solidFill>
              <a:effectLst/>
              <a:latin typeface="Centaur" pitchFamily="18" charset="0"/>
              <a:ea typeface="+mn-ea"/>
              <a:cs typeface="+mn-cs"/>
            </a:rPr>
            <a:t>spreadsheet in cell </a:t>
          </a:r>
          <a:r>
            <a:rPr lang="en-US" sz="1200" b="0" i="1" baseline="0">
              <a:solidFill>
                <a:schemeClr val="dk1"/>
              </a:solidFill>
              <a:effectLst/>
              <a:latin typeface="Centaur" pitchFamily="18" charset="0"/>
              <a:ea typeface="+mn-ea"/>
              <a:cs typeface="+mn-cs"/>
            </a:rPr>
            <a:t>B2.  </a:t>
          </a:r>
          <a:r>
            <a:rPr lang="en-US" sz="1200" b="0" i="0" baseline="0">
              <a:solidFill>
                <a:schemeClr val="dk1"/>
              </a:solidFill>
              <a:effectLst/>
              <a:latin typeface="Centaur" pitchFamily="18" charset="0"/>
              <a:ea typeface="+mn-ea"/>
              <a:cs typeface="+mn-cs"/>
            </a:rPr>
            <a:t>This will automatically set all the years for the entire 20-year forecast period, on all three spreadsheets.</a:t>
          </a:r>
        </a:p>
        <a:p>
          <a:pPr rtl="0">
            <a:lnSpc>
              <a:spcPts val="800"/>
            </a:lnSpc>
          </a:pPr>
          <a:endParaRPr lang="en-US" sz="1200">
            <a:effectLst/>
            <a:latin typeface="Centaur" pitchFamily="18" charset="0"/>
          </a:endParaRPr>
        </a:p>
        <a:p>
          <a:pPr rtl="0">
            <a:lnSpc>
              <a:spcPts val="1100"/>
            </a:lnSpc>
          </a:pPr>
          <a:r>
            <a:rPr lang="en-US" sz="1200" b="0" i="0" baseline="0">
              <a:solidFill>
                <a:schemeClr val="dk1"/>
              </a:solidFill>
              <a:effectLst/>
              <a:latin typeface="Centaur" pitchFamily="18" charset="0"/>
              <a:ea typeface="+mn-ea"/>
              <a:cs typeface="+mn-cs"/>
            </a:rPr>
            <a:t>- As noted previously, most of the financial categories used in the worksheet are based on existing funding programs, including MAP-21 programs, and you will need to allocate expenditures into these categories.  For example, costs of maintaining and preserving highways need to be allocated to funding categories, e.g. </a:t>
          </a:r>
          <a:r>
            <a:rPr lang="en-US" sz="1200" b="0" i="1" baseline="0">
              <a:solidFill>
                <a:schemeClr val="dk1"/>
              </a:solidFill>
              <a:effectLst/>
              <a:latin typeface="Centaur" pitchFamily="18" charset="0"/>
              <a:ea typeface="+mn-ea"/>
              <a:cs typeface="+mn-cs"/>
            </a:rPr>
            <a:t>National Highway Performance Program</a:t>
          </a:r>
          <a:r>
            <a:rPr lang="en-US" sz="1200" b="0" i="0" baseline="0">
              <a:solidFill>
                <a:schemeClr val="dk1"/>
              </a:solidFill>
              <a:effectLst/>
              <a:latin typeface="Centaur" pitchFamily="18" charset="0"/>
              <a:ea typeface="+mn-ea"/>
              <a:cs typeface="+mn-cs"/>
            </a:rPr>
            <a:t> and </a:t>
          </a:r>
          <a:r>
            <a:rPr lang="en-US" sz="1200" b="0" i="1" baseline="0">
              <a:solidFill>
                <a:schemeClr val="dk1"/>
              </a:solidFill>
              <a:effectLst/>
              <a:latin typeface="Centaur" pitchFamily="18" charset="0"/>
              <a:ea typeface="+mn-ea"/>
              <a:cs typeface="+mn-cs"/>
            </a:rPr>
            <a:t>Highway Safety Improvement Program, </a:t>
          </a:r>
          <a:r>
            <a:rPr lang="en-US" sz="1200" b="0" i="0" baseline="0">
              <a:solidFill>
                <a:schemeClr val="dk1"/>
              </a:solidFill>
              <a:effectLst/>
              <a:latin typeface="Centaur" pitchFamily="18" charset="0"/>
              <a:ea typeface="+mn-ea"/>
              <a:cs typeface="+mn-cs"/>
            </a:rPr>
            <a:t>prior to entering the data in the spreadsheet</a:t>
          </a:r>
          <a:r>
            <a:rPr lang="en-US" sz="1200" b="0" i="1" baseline="0">
              <a:solidFill>
                <a:schemeClr val="dk1"/>
              </a:solidFill>
              <a:effectLst/>
              <a:latin typeface="Centaur" pitchFamily="18" charset="0"/>
              <a:ea typeface="+mn-ea"/>
              <a:cs typeface="+mn-cs"/>
            </a:rPr>
            <a:t>.</a:t>
          </a:r>
          <a:endParaRPr lang="en-US" sz="1200">
            <a:effectLst/>
            <a:latin typeface="Centaur" pitchFamily="18" charset="0"/>
          </a:endParaRPr>
        </a:p>
        <a:p>
          <a:pPr>
            <a:lnSpc>
              <a:spcPts val="1100"/>
            </a:lnSpc>
          </a:pPr>
          <a:endParaRPr lang="en-US" sz="1100">
            <a:latin typeface="Bodoni MT"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723900</xdr:colOff>
      <xdr:row>2</xdr:row>
      <xdr:rowOff>85725</xdr:rowOff>
    </xdr:from>
    <xdr:to>
      <xdr:col>9</xdr:col>
      <xdr:colOff>323853</xdr:colOff>
      <xdr:row>2</xdr:row>
      <xdr:rowOff>85726</xdr:rowOff>
    </xdr:to>
    <xdr:cxnSp macro="">
      <xdr:nvCxnSpPr>
        <xdr:cNvPr id="5" name="Straight Arrow Connector 4" descr="Enter constant inflation rate in the cell immediately to the left, using whole numbers."/>
        <xdr:cNvCxnSpPr/>
      </xdr:nvCxnSpPr>
      <xdr:spPr>
        <a:xfrm flipH="1" flipV="1">
          <a:off x="7162800" y="533400"/>
          <a:ext cx="333378" cy="1"/>
        </a:xfrm>
        <a:prstGeom prst="straightConnector1">
          <a:avLst/>
        </a:prstGeom>
        <a:ln w="19050">
          <a:headEnd type="none" w="med" len="med"/>
          <a:tailEnd type="arrow" w="med" len="med"/>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8</xdr:col>
      <xdr:colOff>723900</xdr:colOff>
      <xdr:row>1</xdr:row>
      <xdr:rowOff>85726</xdr:rowOff>
    </xdr:from>
    <xdr:to>
      <xdr:col>9</xdr:col>
      <xdr:colOff>323850</xdr:colOff>
      <xdr:row>1</xdr:row>
      <xdr:rowOff>95250</xdr:rowOff>
    </xdr:to>
    <xdr:cxnSp macro="">
      <xdr:nvCxnSpPr>
        <xdr:cNvPr id="17" name="Straight Arrow Connector 16" descr="Enter revenue growth rate in the cell immediately to the left.  Use whole numbers."/>
        <xdr:cNvCxnSpPr/>
      </xdr:nvCxnSpPr>
      <xdr:spPr>
        <a:xfrm flipH="1" flipV="1">
          <a:off x="7162800" y="333376"/>
          <a:ext cx="333375" cy="9524"/>
        </a:xfrm>
        <a:prstGeom prst="straightConnector1">
          <a:avLst/>
        </a:prstGeom>
        <a:ln w="19050">
          <a:headEnd type="none" w="med" len="med"/>
          <a:tailEnd type="arrow" w="med" len="med"/>
        </a:ln>
      </xdr:spPr>
      <xdr:style>
        <a:lnRef idx="1">
          <a:schemeClr val="accent4"/>
        </a:lnRef>
        <a:fillRef idx="0">
          <a:schemeClr val="accent4"/>
        </a:fillRef>
        <a:effectRef idx="0">
          <a:schemeClr val="accent4"/>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371475</xdr:colOff>
      <xdr:row>7</xdr:row>
      <xdr:rowOff>28575</xdr:rowOff>
    </xdr:from>
    <xdr:to>
      <xdr:col>4</xdr:col>
      <xdr:colOff>381000</xdr:colOff>
      <xdr:row>8</xdr:row>
      <xdr:rowOff>19050</xdr:rowOff>
    </xdr:to>
    <xdr:cxnSp macro="">
      <xdr:nvCxnSpPr>
        <xdr:cNvPr id="6" name="Straight Arrow Connector 5" descr="Data for the high cost band can be entered in this column."/>
        <xdr:cNvCxnSpPr/>
      </xdr:nvCxnSpPr>
      <xdr:spPr>
        <a:xfrm>
          <a:off x="4048125" y="1495425"/>
          <a:ext cx="9525" cy="180975"/>
        </a:xfrm>
        <a:prstGeom prst="straightConnector1">
          <a:avLst/>
        </a:prstGeom>
        <a:ln w="19050">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123825</xdr:colOff>
      <xdr:row>2</xdr:row>
      <xdr:rowOff>114300</xdr:rowOff>
    </xdr:from>
    <xdr:to>
      <xdr:col>2</xdr:col>
      <xdr:colOff>628653</xdr:colOff>
      <xdr:row>2</xdr:row>
      <xdr:rowOff>114301</xdr:rowOff>
    </xdr:to>
    <xdr:cxnSp macro="">
      <xdr:nvCxnSpPr>
        <xdr:cNvPr id="33" name="Straight Arrow Connector 32" descr="A constant rate of inflation for years 20 through 20 of the financial plan can be entered in the cell to the left."/>
        <xdr:cNvCxnSpPr/>
      </xdr:nvCxnSpPr>
      <xdr:spPr>
        <a:xfrm flipH="1" flipV="1">
          <a:off x="2505075" y="552450"/>
          <a:ext cx="504828" cy="1"/>
        </a:xfrm>
        <a:prstGeom prst="straightConnector1">
          <a:avLst/>
        </a:prstGeom>
        <a:ln w="19050">
          <a:headEnd type="none" w="med" len="med"/>
          <a:tailEnd type="arrow" w="med" len="med"/>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2</xdr:col>
      <xdr:colOff>123825</xdr:colOff>
      <xdr:row>1</xdr:row>
      <xdr:rowOff>76200</xdr:rowOff>
    </xdr:from>
    <xdr:to>
      <xdr:col>2</xdr:col>
      <xdr:colOff>628653</xdr:colOff>
      <xdr:row>1</xdr:row>
      <xdr:rowOff>76201</xdr:rowOff>
    </xdr:to>
    <xdr:cxnSp macro="">
      <xdr:nvCxnSpPr>
        <xdr:cNvPr id="34" name="Straight Arrow Connector 33" descr="A constant revenue growth rate for Years 10 through 20 of the financial plan can be entered in the cell to the left."/>
        <xdr:cNvCxnSpPr/>
      </xdr:nvCxnSpPr>
      <xdr:spPr>
        <a:xfrm flipH="1" flipV="1">
          <a:off x="2505075" y="323850"/>
          <a:ext cx="504828" cy="1"/>
        </a:xfrm>
        <a:prstGeom prst="straightConnector1">
          <a:avLst/>
        </a:prstGeom>
        <a:ln w="19050">
          <a:headEnd type="none" w="med" len="med"/>
          <a:tailEnd type="arrow" w="med" len="med"/>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390525</xdr:colOff>
      <xdr:row>38</xdr:row>
      <xdr:rowOff>9525</xdr:rowOff>
    </xdr:from>
    <xdr:to>
      <xdr:col>4</xdr:col>
      <xdr:colOff>390526</xdr:colOff>
      <xdr:row>39</xdr:row>
      <xdr:rowOff>0</xdr:rowOff>
    </xdr:to>
    <xdr:cxnSp macro="">
      <xdr:nvCxnSpPr>
        <xdr:cNvPr id="40" name="Straight Arrow Connector 39" descr="Notes on this spreadsheet follow below."/>
        <xdr:cNvCxnSpPr/>
      </xdr:nvCxnSpPr>
      <xdr:spPr>
        <a:xfrm>
          <a:off x="4067175" y="6429375"/>
          <a:ext cx="1" cy="142875"/>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abSelected="1" zoomScale="120" zoomScaleNormal="120" workbookViewId="0">
      <selection activeCell="O24" sqref="O24"/>
    </sheetView>
  </sheetViews>
  <sheetFormatPr defaultRowHeight="12.75" x14ac:dyDescent="0.2"/>
  <sheetData>
    <row r="1" spans="1:9" ht="24.95" customHeight="1" x14ac:dyDescent="0.3">
      <c r="A1" s="366"/>
      <c r="B1" s="366"/>
      <c r="C1" s="366"/>
      <c r="D1" s="366"/>
      <c r="E1" s="366"/>
      <c r="F1" s="366"/>
      <c r="G1" s="366"/>
      <c r="H1" s="366"/>
      <c r="I1" s="366"/>
    </row>
    <row r="25" spans="17:17" x14ac:dyDescent="0.2">
      <c r="Q25" s="175"/>
    </row>
    <row r="51" ht="27.75" customHeight="1" x14ac:dyDescent="0.2"/>
  </sheetData>
  <mergeCells count="1">
    <mergeCell ref="A1:I1"/>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6"/>
  <sheetViews>
    <sheetView zoomScaleNormal="100" zoomScaleSheetLayoutView="100" workbookViewId="0">
      <pane xSplit="1" topLeftCell="B1" activePane="topRight" state="frozen"/>
      <selection pane="topRight"/>
    </sheetView>
  </sheetViews>
  <sheetFormatPr defaultRowHeight="12.75" x14ac:dyDescent="0.2"/>
  <cols>
    <col min="1" max="1" width="48.83203125" customWidth="1"/>
    <col min="2" max="17" width="12.83203125" customWidth="1"/>
  </cols>
  <sheetData>
    <row r="1" spans="1:18" ht="20.100000000000001" customHeight="1" thickBot="1" x14ac:dyDescent="0.25">
      <c r="A1" s="191"/>
      <c r="B1" s="191"/>
      <c r="C1" s="367" t="s">
        <v>36</v>
      </c>
      <c r="D1" s="367"/>
      <c r="E1" s="367"/>
      <c r="F1" s="367"/>
      <c r="G1" s="367"/>
      <c r="H1" s="367"/>
      <c r="I1" s="367"/>
      <c r="J1" s="191"/>
      <c r="K1" s="191"/>
      <c r="L1" s="191"/>
    </row>
    <row r="2" spans="1:18" ht="15" customHeight="1" thickBot="1" x14ac:dyDescent="0.25">
      <c r="A2" s="152" t="s">
        <v>197</v>
      </c>
      <c r="B2" s="161">
        <v>2013</v>
      </c>
      <c r="C2" s="10"/>
      <c r="D2" s="10" t="s">
        <v>51</v>
      </c>
      <c r="E2" s="10"/>
      <c r="F2" s="46" t="s">
        <v>50</v>
      </c>
      <c r="G2" s="10"/>
      <c r="H2" s="10"/>
      <c r="I2" s="10"/>
      <c r="J2" s="10"/>
      <c r="K2" s="10"/>
      <c r="L2" s="10"/>
    </row>
    <row r="3" spans="1:18" ht="18" customHeight="1" x14ac:dyDescent="0.2">
      <c r="A3" s="12"/>
      <c r="B3" s="372" t="s">
        <v>35</v>
      </c>
      <c r="C3" s="372"/>
      <c r="D3" s="373"/>
      <c r="E3" s="374" t="s">
        <v>52</v>
      </c>
      <c r="F3" s="377"/>
      <c r="G3" s="378"/>
      <c r="H3" s="374" t="s">
        <v>53</v>
      </c>
      <c r="I3" s="375"/>
      <c r="J3" s="376"/>
      <c r="K3" s="374" t="s">
        <v>54</v>
      </c>
      <c r="L3" s="375"/>
      <c r="M3" s="376"/>
      <c r="N3" s="374" t="s">
        <v>55</v>
      </c>
      <c r="O3" s="375"/>
      <c r="P3" s="376"/>
      <c r="Q3" s="190" t="s">
        <v>57</v>
      </c>
      <c r="R3" s="44"/>
    </row>
    <row r="4" spans="1:18" ht="18" customHeight="1" x14ac:dyDescent="0.25">
      <c r="A4" s="10" t="s">
        <v>58</v>
      </c>
      <c r="B4" s="370">
        <f>+IF(B2="", " ",B2)</f>
        <v>2013</v>
      </c>
      <c r="C4" s="370"/>
      <c r="D4" s="371"/>
      <c r="E4" s="370">
        <f>+IF(B4=" "," ",B4+1)</f>
        <v>2014</v>
      </c>
      <c r="F4" s="370"/>
      <c r="G4" s="371"/>
      <c r="H4" s="370">
        <f>+IF(E4=" "," ",E4+1)</f>
        <v>2015</v>
      </c>
      <c r="I4" s="370"/>
      <c r="J4" s="371"/>
      <c r="K4" s="370">
        <f>+IF(H4=" "," ",H4+1)</f>
        <v>2016</v>
      </c>
      <c r="L4" s="370"/>
      <c r="M4" s="371"/>
      <c r="N4" s="370">
        <f>+IF(K4=" "," ",K4+1)</f>
        <v>2017</v>
      </c>
      <c r="O4" s="370"/>
      <c r="P4" s="371"/>
      <c r="Q4" s="186" t="s">
        <v>72</v>
      </c>
      <c r="R4" s="9"/>
    </row>
    <row r="5" spans="1:18" ht="30" customHeight="1" x14ac:dyDescent="0.25">
      <c r="A5" s="10" t="s">
        <v>66</v>
      </c>
      <c r="B5" s="85" t="s">
        <v>64</v>
      </c>
      <c r="C5" s="84" t="s">
        <v>78</v>
      </c>
      <c r="D5" s="52" t="s">
        <v>57</v>
      </c>
      <c r="E5" s="85" t="s">
        <v>65</v>
      </c>
      <c r="F5" s="84" t="s">
        <v>78</v>
      </c>
      <c r="G5" s="52" t="s">
        <v>57</v>
      </c>
      <c r="H5" s="85" t="s">
        <v>56</v>
      </c>
      <c r="I5" s="84" t="s">
        <v>78</v>
      </c>
      <c r="J5" s="52" t="s">
        <v>57</v>
      </c>
      <c r="K5" s="85" t="s">
        <v>56</v>
      </c>
      <c r="L5" s="84" t="s">
        <v>78</v>
      </c>
      <c r="M5" s="52" t="s">
        <v>57</v>
      </c>
      <c r="N5" s="85" t="s">
        <v>56</v>
      </c>
      <c r="O5" s="84" t="s">
        <v>78</v>
      </c>
      <c r="P5" s="52" t="s">
        <v>57</v>
      </c>
      <c r="Q5" s="187" t="s">
        <v>71</v>
      </c>
      <c r="R5" s="9"/>
    </row>
    <row r="6" spans="1:18" x14ac:dyDescent="0.2">
      <c r="A6" s="1" t="s">
        <v>139</v>
      </c>
      <c r="B6" s="151"/>
      <c r="C6" s="151"/>
      <c r="D6" s="337">
        <f>+SUM(B6)-SUM(C6)</f>
        <v>0</v>
      </c>
      <c r="E6" s="151"/>
      <c r="F6" s="151"/>
      <c r="G6" s="337">
        <f>+SUM(E6)-SUM(F6)</f>
        <v>0</v>
      </c>
      <c r="H6" s="151"/>
      <c r="I6" s="151"/>
      <c r="J6" s="47">
        <f>+SUM(H6)-SUM(I6)</f>
        <v>0</v>
      </c>
      <c r="K6" s="151"/>
      <c r="L6" s="151"/>
      <c r="M6" s="337">
        <f>+SUM(K6)-SUM(L6)</f>
        <v>0</v>
      </c>
      <c r="N6" s="151"/>
      <c r="O6" s="151"/>
      <c r="P6" s="47">
        <f>+SUM(N6)-SUM(O6)</f>
        <v>0</v>
      </c>
      <c r="Q6" s="340">
        <f>SUM(D6,G6,J6,M6,P6)</f>
        <v>0</v>
      </c>
    </row>
    <row r="7" spans="1:18" x14ac:dyDescent="0.2">
      <c r="A7" s="1" t="s">
        <v>140</v>
      </c>
      <c r="B7" s="151"/>
      <c r="C7" s="151"/>
      <c r="D7" s="337">
        <f t="shared" ref="D7:D14" si="0">+SUM(B7)-SUM(C7)</f>
        <v>0</v>
      </c>
      <c r="E7" s="151"/>
      <c r="F7" s="151"/>
      <c r="G7" s="337">
        <f t="shared" ref="G7:G12" si="1">+SUM(E7)-SUM(F7)</f>
        <v>0</v>
      </c>
      <c r="H7" s="151"/>
      <c r="I7" s="151"/>
      <c r="J7" s="47">
        <f t="shared" ref="J7:J12" si="2">+SUM(H7)-SUM(I7)</f>
        <v>0</v>
      </c>
      <c r="K7" s="151"/>
      <c r="L7" s="151"/>
      <c r="M7" s="337">
        <f t="shared" ref="M7:M12" si="3">+SUM(K7)-SUM(L7)</f>
        <v>0</v>
      </c>
      <c r="N7" s="151"/>
      <c r="O7" s="151"/>
      <c r="P7" s="47">
        <f t="shared" ref="P7:P12" si="4">+SUM(N7)-SUM(O7)</f>
        <v>0</v>
      </c>
      <c r="Q7" s="340">
        <f t="shared" ref="Q7:Q14" si="5">SUM(D7,G7,J7,M7,P7)</f>
        <v>0</v>
      </c>
    </row>
    <row r="8" spans="1:18" x14ac:dyDescent="0.2">
      <c r="A8" s="1" t="s">
        <v>141</v>
      </c>
      <c r="B8" s="151"/>
      <c r="C8" s="151"/>
      <c r="D8" s="337">
        <f t="shared" si="0"/>
        <v>0</v>
      </c>
      <c r="E8" s="151"/>
      <c r="F8" s="151"/>
      <c r="G8" s="337">
        <f t="shared" si="1"/>
        <v>0</v>
      </c>
      <c r="H8" s="151">
        <v>500</v>
      </c>
      <c r="I8" s="151"/>
      <c r="J8" s="47">
        <f t="shared" si="2"/>
        <v>500</v>
      </c>
      <c r="K8" s="151"/>
      <c r="L8" s="151"/>
      <c r="M8" s="337">
        <f t="shared" si="3"/>
        <v>0</v>
      </c>
      <c r="N8" s="151"/>
      <c r="O8" s="151"/>
      <c r="P8" s="47">
        <f t="shared" si="4"/>
        <v>0</v>
      </c>
      <c r="Q8" s="340">
        <f t="shared" si="5"/>
        <v>500</v>
      </c>
    </row>
    <row r="9" spans="1:18" x14ac:dyDescent="0.2">
      <c r="A9" s="1" t="s">
        <v>142</v>
      </c>
      <c r="B9" s="151"/>
      <c r="C9" s="151">
        <v>999</v>
      </c>
      <c r="D9" s="337">
        <f t="shared" si="0"/>
        <v>-999</v>
      </c>
      <c r="E9" s="151"/>
      <c r="F9" s="151"/>
      <c r="G9" s="337">
        <f t="shared" si="1"/>
        <v>0</v>
      </c>
      <c r="H9" s="151"/>
      <c r="I9" s="151"/>
      <c r="J9" s="47">
        <f t="shared" si="2"/>
        <v>0</v>
      </c>
      <c r="K9" s="151"/>
      <c r="L9" s="151"/>
      <c r="M9" s="337">
        <f t="shared" si="3"/>
        <v>0</v>
      </c>
      <c r="N9" s="151"/>
      <c r="O9" s="151"/>
      <c r="P9" s="47">
        <f t="shared" si="4"/>
        <v>0</v>
      </c>
      <c r="Q9" s="340">
        <f t="shared" si="5"/>
        <v>-999</v>
      </c>
    </row>
    <row r="10" spans="1:18" x14ac:dyDescent="0.2">
      <c r="A10" s="1" t="s">
        <v>143</v>
      </c>
      <c r="B10" s="151"/>
      <c r="C10" s="151"/>
      <c r="D10" s="337">
        <f t="shared" si="0"/>
        <v>0</v>
      </c>
      <c r="E10" s="151"/>
      <c r="F10" s="151"/>
      <c r="G10" s="337">
        <f t="shared" si="1"/>
        <v>0</v>
      </c>
      <c r="H10" s="151"/>
      <c r="I10" s="151"/>
      <c r="J10" s="47">
        <f t="shared" si="2"/>
        <v>0</v>
      </c>
      <c r="K10" s="151"/>
      <c r="L10" s="151"/>
      <c r="M10" s="337">
        <f t="shared" si="3"/>
        <v>0</v>
      </c>
      <c r="N10" s="151"/>
      <c r="O10" s="151"/>
      <c r="P10" s="47">
        <f t="shared" si="4"/>
        <v>0</v>
      </c>
      <c r="Q10" s="340">
        <f t="shared" si="5"/>
        <v>0</v>
      </c>
    </row>
    <row r="11" spans="1:18" x14ac:dyDescent="0.2">
      <c r="A11" s="1" t="s">
        <v>183</v>
      </c>
      <c r="B11" s="151"/>
      <c r="C11" s="151"/>
      <c r="D11" s="337">
        <f t="shared" si="0"/>
        <v>0</v>
      </c>
      <c r="E11" s="151"/>
      <c r="F11" s="151"/>
      <c r="G11" s="337">
        <f t="shared" si="1"/>
        <v>0</v>
      </c>
      <c r="H11" s="151"/>
      <c r="I11" s="151"/>
      <c r="J11" s="47">
        <f t="shared" si="2"/>
        <v>0</v>
      </c>
      <c r="K11" s="151"/>
      <c r="L11" s="151"/>
      <c r="M11" s="337">
        <f t="shared" si="3"/>
        <v>0</v>
      </c>
      <c r="N11" s="151"/>
      <c r="O11" s="151"/>
      <c r="P11" s="47">
        <f t="shared" si="4"/>
        <v>0</v>
      </c>
      <c r="Q11" s="340">
        <f t="shared" si="5"/>
        <v>0</v>
      </c>
    </row>
    <row r="12" spans="1:18" x14ac:dyDescent="0.2">
      <c r="A12" s="1" t="s">
        <v>173</v>
      </c>
      <c r="B12" s="151"/>
      <c r="C12" s="151"/>
      <c r="D12" s="337">
        <f t="shared" si="0"/>
        <v>0</v>
      </c>
      <c r="E12" s="151"/>
      <c r="F12" s="151"/>
      <c r="G12" s="337">
        <f t="shared" si="1"/>
        <v>0</v>
      </c>
      <c r="H12" s="151"/>
      <c r="I12" s="151"/>
      <c r="J12" s="47">
        <f t="shared" si="2"/>
        <v>0</v>
      </c>
      <c r="K12" s="151"/>
      <c r="L12" s="151"/>
      <c r="M12" s="337">
        <f t="shared" si="3"/>
        <v>0</v>
      </c>
      <c r="N12" s="151"/>
      <c r="O12" s="151"/>
      <c r="P12" s="47">
        <f t="shared" si="4"/>
        <v>0</v>
      </c>
      <c r="Q12" s="340">
        <f t="shared" si="5"/>
        <v>0</v>
      </c>
    </row>
    <row r="13" spans="1:18" ht="5.0999999999999996" customHeight="1" x14ac:dyDescent="0.2">
      <c r="A13" s="72"/>
      <c r="B13" s="54"/>
      <c r="C13" s="54"/>
      <c r="D13" s="306"/>
      <c r="E13" s="54"/>
      <c r="F13" s="54"/>
      <c r="G13" s="306"/>
      <c r="H13" s="54"/>
      <c r="I13" s="54"/>
      <c r="J13" s="53"/>
      <c r="K13" s="54"/>
      <c r="L13" s="54"/>
      <c r="M13" s="306"/>
      <c r="N13" s="54"/>
      <c r="O13" s="54"/>
      <c r="P13" s="53"/>
      <c r="Q13" s="341"/>
    </row>
    <row r="14" spans="1:18" ht="13.5" x14ac:dyDescent="0.2">
      <c r="A14" s="7" t="s">
        <v>18</v>
      </c>
      <c r="B14" s="181">
        <f>SUM(B6:B12)</f>
        <v>0</v>
      </c>
      <c r="C14" s="181">
        <f>SUM(C6:C12)</f>
        <v>999</v>
      </c>
      <c r="D14" s="337">
        <f t="shared" si="0"/>
        <v>-999</v>
      </c>
      <c r="E14" s="43">
        <f>SUM(E6:E12)</f>
        <v>0</v>
      </c>
      <c r="F14" s="43">
        <f>SUM(F6:F12)</f>
        <v>0</v>
      </c>
      <c r="G14" s="337">
        <f t="shared" ref="G14" si="6">+SUM(E14)-SUM(F14)</f>
        <v>0</v>
      </c>
      <c r="H14" s="43">
        <f>SUM(H6:H12)</f>
        <v>500</v>
      </c>
      <c r="I14" s="43">
        <f>SUM(I6:I12)</f>
        <v>0</v>
      </c>
      <c r="J14" s="47">
        <f t="shared" ref="J14" si="7">+SUM(H14)-SUM(I14)</f>
        <v>500</v>
      </c>
      <c r="K14" s="43">
        <f>SUM(K6:K12)</f>
        <v>0</v>
      </c>
      <c r="L14" s="43">
        <f>SUM(L6:L12)</f>
        <v>0</v>
      </c>
      <c r="M14" s="337">
        <f t="shared" ref="M14" si="8">+SUM(K14)-SUM(L14)</f>
        <v>0</v>
      </c>
      <c r="N14" s="43">
        <f>SUM(N6:N12)</f>
        <v>0</v>
      </c>
      <c r="O14" s="43">
        <f>SUM(O6:O12)</f>
        <v>0</v>
      </c>
      <c r="P14" s="47">
        <f t="shared" ref="P14" si="9">+SUM(N14)-SUM(O14)</f>
        <v>0</v>
      </c>
      <c r="Q14" s="340">
        <f t="shared" si="5"/>
        <v>-499</v>
      </c>
    </row>
    <row r="15" spans="1:18" hidden="1" x14ac:dyDescent="0.2">
      <c r="A15" s="42"/>
      <c r="B15" s="49"/>
      <c r="C15" s="49"/>
      <c r="D15" s="305"/>
      <c r="E15" s="49"/>
      <c r="F15" s="49"/>
      <c r="G15" s="305"/>
      <c r="H15" s="51"/>
      <c r="I15" s="51"/>
      <c r="J15" s="50"/>
      <c r="K15" s="51"/>
      <c r="L15" s="51"/>
      <c r="M15" s="305"/>
      <c r="N15" s="51"/>
      <c r="O15" s="51"/>
      <c r="P15" s="50"/>
      <c r="Q15" s="342"/>
    </row>
    <row r="16" spans="1:18" x14ac:dyDescent="0.2">
      <c r="A16" s="156" t="s">
        <v>19</v>
      </c>
      <c r="B16" s="153"/>
      <c r="C16" s="153"/>
      <c r="D16" s="338"/>
      <c r="E16" s="153"/>
      <c r="F16" s="153"/>
      <c r="G16" s="338"/>
      <c r="H16" s="155"/>
      <c r="I16" s="155"/>
      <c r="J16" s="154"/>
      <c r="K16" s="155"/>
      <c r="L16" s="155"/>
      <c r="M16" s="338"/>
      <c r="N16" s="155"/>
      <c r="O16" s="155"/>
      <c r="P16" s="154"/>
      <c r="Q16" s="343"/>
    </row>
    <row r="17" spans="1:19" x14ac:dyDescent="0.2">
      <c r="A17" s="3" t="s">
        <v>144</v>
      </c>
      <c r="B17" s="151"/>
      <c r="C17" s="151"/>
      <c r="D17" s="337">
        <f t="shared" ref="D17:D21" si="10">+SUM(B17)-SUM(C17)</f>
        <v>0</v>
      </c>
      <c r="E17" s="151"/>
      <c r="F17" s="151"/>
      <c r="G17" s="337">
        <f t="shared" ref="G17:G21" si="11">+SUM(E17)-SUM(F17)</f>
        <v>0</v>
      </c>
      <c r="H17" s="151"/>
      <c r="I17" s="151"/>
      <c r="J17" s="47">
        <f t="shared" ref="J17:J21" si="12">+SUM(H17)-SUM(I17)</f>
        <v>0</v>
      </c>
      <c r="K17" s="151"/>
      <c r="L17" s="151"/>
      <c r="M17" s="337">
        <f t="shared" ref="M17:M21" si="13">+SUM(K17)-SUM(L17)</f>
        <v>0</v>
      </c>
      <c r="N17" s="151"/>
      <c r="O17" s="151"/>
      <c r="P17" s="47">
        <f>+N17-O17</f>
        <v>0</v>
      </c>
      <c r="Q17" s="340">
        <f t="shared" ref="Q17:Q21" si="14">SUM(D17,G17,J17,M17,P17)</f>
        <v>0</v>
      </c>
    </row>
    <row r="18" spans="1:19" x14ac:dyDescent="0.2">
      <c r="A18" s="3" t="s">
        <v>145</v>
      </c>
      <c r="B18" s="151"/>
      <c r="C18" s="151"/>
      <c r="D18" s="337">
        <f t="shared" si="10"/>
        <v>0</v>
      </c>
      <c r="E18" s="151"/>
      <c r="F18" s="151"/>
      <c r="G18" s="337">
        <f t="shared" si="11"/>
        <v>0</v>
      </c>
      <c r="H18" s="151"/>
      <c r="I18" s="151"/>
      <c r="J18" s="47">
        <f t="shared" si="12"/>
        <v>0</v>
      </c>
      <c r="K18" s="151"/>
      <c r="L18" s="151"/>
      <c r="M18" s="337">
        <f t="shared" si="13"/>
        <v>0</v>
      </c>
      <c r="N18" s="151"/>
      <c r="O18" s="151"/>
      <c r="P18" s="47">
        <f>+N18-O18</f>
        <v>0</v>
      </c>
      <c r="Q18" s="340">
        <f t="shared" si="14"/>
        <v>0</v>
      </c>
    </row>
    <row r="19" spans="1:19" x14ac:dyDescent="0.2">
      <c r="A19" s="3" t="s">
        <v>146</v>
      </c>
      <c r="B19" s="151"/>
      <c r="C19" s="151"/>
      <c r="D19" s="337">
        <f t="shared" si="10"/>
        <v>0</v>
      </c>
      <c r="E19" s="151"/>
      <c r="F19" s="151"/>
      <c r="G19" s="337">
        <f t="shared" si="11"/>
        <v>0</v>
      </c>
      <c r="H19" s="151"/>
      <c r="I19" s="151"/>
      <c r="J19" s="47">
        <f t="shared" si="12"/>
        <v>0</v>
      </c>
      <c r="K19" s="151"/>
      <c r="L19" s="151"/>
      <c r="M19" s="337">
        <f t="shared" si="13"/>
        <v>0</v>
      </c>
      <c r="N19" s="151"/>
      <c r="O19" s="151"/>
      <c r="P19" s="47">
        <f>+N19-O19</f>
        <v>0</v>
      </c>
      <c r="Q19" s="340">
        <f t="shared" si="14"/>
        <v>0</v>
      </c>
    </row>
    <row r="20" spans="1:19" ht="25.5" x14ac:dyDescent="0.2">
      <c r="A20" s="1" t="s">
        <v>20</v>
      </c>
      <c r="B20" s="151"/>
      <c r="C20" s="151"/>
      <c r="D20" s="337">
        <f t="shared" si="10"/>
        <v>0</v>
      </c>
      <c r="E20" s="151"/>
      <c r="F20" s="151"/>
      <c r="G20" s="337">
        <f t="shared" si="11"/>
        <v>0</v>
      </c>
      <c r="H20" s="151"/>
      <c r="I20" s="151"/>
      <c r="J20" s="47">
        <f t="shared" si="12"/>
        <v>0</v>
      </c>
      <c r="K20" s="151"/>
      <c r="L20" s="151"/>
      <c r="M20" s="337">
        <f t="shared" si="13"/>
        <v>0</v>
      </c>
      <c r="N20" s="151"/>
      <c r="O20" s="151"/>
      <c r="P20" s="47">
        <f>+N20-O20</f>
        <v>0</v>
      </c>
      <c r="Q20" s="340">
        <f t="shared" si="14"/>
        <v>0</v>
      </c>
    </row>
    <row r="21" spans="1:19" ht="13.5" x14ac:dyDescent="0.2">
      <c r="A21" s="7" t="s">
        <v>182</v>
      </c>
      <c r="B21" s="43">
        <f>SUM(B17:B20)</f>
        <v>0</v>
      </c>
      <c r="C21" s="43">
        <f t="shared" ref="C21:P21" si="15">SUM(C17:C20)</f>
        <v>0</v>
      </c>
      <c r="D21" s="337">
        <f t="shared" si="10"/>
        <v>0</v>
      </c>
      <c r="E21" s="43">
        <f>SUM(E17:E20)</f>
        <v>0</v>
      </c>
      <c r="F21" s="43">
        <f>SUM(F17:F20)</f>
        <v>0</v>
      </c>
      <c r="G21" s="337">
        <f t="shared" si="11"/>
        <v>0</v>
      </c>
      <c r="H21" s="43">
        <f t="shared" si="15"/>
        <v>0</v>
      </c>
      <c r="I21" s="43">
        <f t="shared" si="15"/>
        <v>0</v>
      </c>
      <c r="J21" s="47">
        <f t="shared" si="12"/>
        <v>0</v>
      </c>
      <c r="K21" s="43">
        <f t="shared" si="15"/>
        <v>0</v>
      </c>
      <c r="L21" s="43">
        <f t="shared" si="15"/>
        <v>0</v>
      </c>
      <c r="M21" s="337">
        <f t="shared" si="13"/>
        <v>0</v>
      </c>
      <c r="N21" s="43">
        <f t="shared" si="15"/>
        <v>0</v>
      </c>
      <c r="O21" s="43">
        <f t="shared" si="15"/>
        <v>0</v>
      </c>
      <c r="P21" s="47">
        <f t="shared" si="15"/>
        <v>0</v>
      </c>
      <c r="Q21" s="340">
        <f t="shared" si="14"/>
        <v>0</v>
      </c>
      <c r="S21" s="43"/>
    </row>
    <row r="22" spans="1:19" ht="5.0999999999999996" customHeight="1" x14ac:dyDescent="0.2">
      <c r="A22" s="56"/>
      <c r="B22" s="54"/>
      <c r="C22" s="54"/>
      <c r="D22" s="306"/>
      <c r="E22" s="55"/>
      <c r="F22" s="55"/>
      <c r="G22" s="306"/>
      <c r="H22" s="55"/>
      <c r="I22" s="55"/>
      <c r="J22" s="53"/>
      <c r="K22" s="55"/>
      <c r="L22" s="55"/>
      <c r="M22" s="306"/>
      <c r="N22" s="55"/>
      <c r="O22" s="55"/>
      <c r="P22" s="53"/>
      <c r="Q22" s="344"/>
    </row>
    <row r="23" spans="1:19" x14ac:dyDescent="0.2">
      <c r="A23" s="157" t="s">
        <v>21</v>
      </c>
      <c r="B23" s="153"/>
      <c r="C23" s="153"/>
      <c r="D23" s="338"/>
      <c r="E23" s="155"/>
      <c r="F23" s="155"/>
      <c r="G23" s="338"/>
      <c r="H23" s="155"/>
      <c r="I23" s="155"/>
      <c r="J23" s="154"/>
      <c r="K23" s="155"/>
      <c r="L23" s="155"/>
      <c r="M23" s="338"/>
      <c r="N23" s="155"/>
      <c r="O23" s="155"/>
      <c r="P23" s="154"/>
      <c r="Q23" s="345"/>
    </row>
    <row r="24" spans="1:19" x14ac:dyDescent="0.2">
      <c r="A24" s="1" t="s">
        <v>22</v>
      </c>
      <c r="B24" s="151"/>
      <c r="C24" s="151"/>
      <c r="D24" s="337">
        <f t="shared" ref="D24:D43" si="16">+SUM(B24)-SUM(C24)</f>
        <v>0</v>
      </c>
      <c r="E24" s="151"/>
      <c r="F24" s="151"/>
      <c r="G24" s="337">
        <f t="shared" ref="G24:G28" si="17">+SUM(E24)-SUM(F24)</f>
        <v>0</v>
      </c>
      <c r="H24" s="151"/>
      <c r="I24" s="151"/>
      <c r="J24" s="47">
        <f t="shared" ref="J24:J28" si="18">+SUM(H24)-SUM(I24)</f>
        <v>0</v>
      </c>
      <c r="K24" s="151"/>
      <c r="L24" s="151"/>
      <c r="M24" s="337">
        <f t="shared" ref="M24:M28" si="19">+SUM(K24)-SUM(L24)</f>
        <v>0</v>
      </c>
      <c r="N24" s="151"/>
      <c r="O24" s="151"/>
      <c r="P24" s="47">
        <f t="shared" ref="P24:P28" si="20">+SUM(N24)-SUM(O24)</f>
        <v>0</v>
      </c>
      <c r="Q24" s="340">
        <f t="shared" ref="Q24:Q43" si="21">SUM(D24,G24,J24,M24,P24)</f>
        <v>0</v>
      </c>
    </row>
    <row r="25" spans="1:19" x14ac:dyDescent="0.2">
      <c r="A25" s="1" t="s">
        <v>23</v>
      </c>
      <c r="B25" s="151"/>
      <c r="C25" s="151"/>
      <c r="D25" s="337">
        <f t="shared" si="16"/>
        <v>0</v>
      </c>
      <c r="E25" s="151"/>
      <c r="F25" s="151"/>
      <c r="G25" s="337">
        <f t="shared" si="17"/>
        <v>0</v>
      </c>
      <c r="H25" s="151"/>
      <c r="I25" s="151"/>
      <c r="J25" s="47">
        <f t="shared" si="18"/>
        <v>0</v>
      </c>
      <c r="K25" s="151"/>
      <c r="L25" s="151"/>
      <c r="M25" s="337">
        <f t="shared" si="19"/>
        <v>0</v>
      </c>
      <c r="N25" s="151"/>
      <c r="O25" s="151"/>
      <c r="P25" s="47">
        <f t="shared" si="20"/>
        <v>0</v>
      </c>
      <c r="Q25" s="340">
        <f t="shared" si="21"/>
        <v>0</v>
      </c>
    </row>
    <row r="26" spans="1:19" x14ac:dyDescent="0.2">
      <c r="A26" s="1" t="s">
        <v>24</v>
      </c>
      <c r="B26" s="151"/>
      <c r="C26" s="151"/>
      <c r="D26" s="337">
        <f t="shared" si="16"/>
        <v>0</v>
      </c>
      <c r="E26" s="151"/>
      <c r="F26" s="151"/>
      <c r="G26" s="337">
        <f t="shared" si="17"/>
        <v>0</v>
      </c>
      <c r="H26" s="151"/>
      <c r="I26" s="151"/>
      <c r="J26" s="47">
        <f t="shared" si="18"/>
        <v>0</v>
      </c>
      <c r="K26" s="151"/>
      <c r="L26" s="151"/>
      <c r="M26" s="337">
        <f t="shared" si="19"/>
        <v>0</v>
      </c>
      <c r="N26" s="151"/>
      <c r="O26" s="151"/>
      <c r="P26" s="47">
        <f t="shared" si="20"/>
        <v>0</v>
      </c>
      <c r="Q26" s="340">
        <f t="shared" si="21"/>
        <v>0</v>
      </c>
    </row>
    <row r="27" spans="1:19" x14ac:dyDescent="0.2">
      <c r="A27" s="1" t="s">
        <v>25</v>
      </c>
      <c r="B27" s="151"/>
      <c r="C27" s="151"/>
      <c r="D27" s="337">
        <f t="shared" si="16"/>
        <v>0</v>
      </c>
      <c r="E27" s="151"/>
      <c r="F27" s="151"/>
      <c r="G27" s="337">
        <f t="shared" si="17"/>
        <v>0</v>
      </c>
      <c r="H27" s="151"/>
      <c r="I27" s="151"/>
      <c r="J27" s="47">
        <f t="shared" si="18"/>
        <v>0</v>
      </c>
      <c r="K27" s="151"/>
      <c r="L27" s="151"/>
      <c r="M27" s="337">
        <f t="shared" si="19"/>
        <v>0</v>
      </c>
      <c r="N27" s="151"/>
      <c r="O27" s="151"/>
      <c r="P27" s="47">
        <f t="shared" si="20"/>
        <v>0</v>
      </c>
      <c r="Q27" s="340">
        <f t="shared" si="21"/>
        <v>0</v>
      </c>
    </row>
    <row r="28" spans="1:19" ht="13.5" x14ac:dyDescent="0.25">
      <c r="A28" s="8" t="s">
        <v>26</v>
      </c>
      <c r="B28" s="43">
        <f>SUM(B24:B27)</f>
        <v>0</v>
      </c>
      <c r="C28" s="43">
        <f>SUM(C24:C27)</f>
        <v>0</v>
      </c>
      <c r="D28" s="337">
        <f t="shared" si="16"/>
        <v>0</v>
      </c>
      <c r="E28" s="43">
        <f>SUM(E24:E27)</f>
        <v>0</v>
      </c>
      <c r="F28" s="43">
        <f>SUM(F24:F27)</f>
        <v>0</v>
      </c>
      <c r="G28" s="337">
        <f t="shared" si="17"/>
        <v>0</v>
      </c>
      <c r="H28" s="43">
        <f>SUM(H24:H27)</f>
        <v>0</v>
      </c>
      <c r="I28" s="43">
        <f>SUM(I24:I27)</f>
        <v>0</v>
      </c>
      <c r="J28" s="47">
        <f t="shared" si="18"/>
        <v>0</v>
      </c>
      <c r="K28" s="43">
        <f>SUM(K24:K27)</f>
        <v>0</v>
      </c>
      <c r="L28" s="43">
        <f>SUM(L24:L27)</f>
        <v>0</v>
      </c>
      <c r="M28" s="337">
        <f t="shared" si="19"/>
        <v>0</v>
      </c>
      <c r="N28" s="43">
        <f>SUM(N24:N27)</f>
        <v>0</v>
      </c>
      <c r="O28" s="43">
        <f>SUM(O24:O27)</f>
        <v>0</v>
      </c>
      <c r="P28" s="47">
        <f t="shared" si="20"/>
        <v>0</v>
      </c>
      <c r="Q28" s="340">
        <f t="shared" si="21"/>
        <v>0</v>
      </c>
    </row>
    <row r="29" spans="1:19" ht="5.0999999999999996" customHeight="1" x14ac:dyDescent="0.2">
      <c r="A29" s="23"/>
      <c r="B29" s="54"/>
      <c r="C29" s="54"/>
      <c r="D29" s="306"/>
      <c r="E29" s="55"/>
      <c r="F29" s="55"/>
      <c r="G29" s="306"/>
      <c r="H29" s="55"/>
      <c r="I29" s="55"/>
      <c r="J29" s="53"/>
      <c r="K29" s="55"/>
      <c r="L29" s="55"/>
      <c r="M29" s="306"/>
      <c r="N29" s="55"/>
      <c r="O29" s="55"/>
      <c r="P29" s="53"/>
      <c r="Q29" s="344"/>
    </row>
    <row r="30" spans="1:19" x14ac:dyDescent="0.2">
      <c r="A30" s="1" t="s">
        <v>1</v>
      </c>
      <c r="B30" s="151"/>
      <c r="C30" s="151"/>
      <c r="D30" s="337">
        <f t="shared" si="16"/>
        <v>0</v>
      </c>
      <c r="E30" s="151"/>
      <c r="F30" s="151"/>
      <c r="G30" s="337">
        <f t="shared" ref="G30:G32" si="22">+SUM(E30)-SUM(F30)</f>
        <v>0</v>
      </c>
      <c r="H30" s="151"/>
      <c r="I30" s="151"/>
      <c r="J30" s="47">
        <f t="shared" ref="J30:J32" si="23">+SUM(H30)-SUM(I30)</f>
        <v>0</v>
      </c>
      <c r="K30" s="151"/>
      <c r="L30" s="151"/>
      <c r="M30" s="337">
        <f t="shared" ref="M30:M32" si="24">+SUM(K30)-SUM(L30)</f>
        <v>0</v>
      </c>
      <c r="N30" s="151"/>
      <c r="O30" s="151"/>
      <c r="P30" s="47">
        <f t="shared" ref="P30:P32" si="25">+SUM(N30)-SUM(O30)</f>
        <v>0</v>
      </c>
      <c r="Q30" s="340">
        <f t="shared" si="21"/>
        <v>0</v>
      </c>
    </row>
    <row r="31" spans="1:19" x14ac:dyDescent="0.2">
      <c r="A31" s="1" t="s">
        <v>27</v>
      </c>
      <c r="B31" s="151"/>
      <c r="C31" s="151"/>
      <c r="D31" s="337">
        <f t="shared" si="16"/>
        <v>0</v>
      </c>
      <c r="E31" s="151"/>
      <c r="F31" s="151"/>
      <c r="G31" s="337">
        <f t="shared" si="22"/>
        <v>0</v>
      </c>
      <c r="H31" s="151"/>
      <c r="I31" s="151"/>
      <c r="J31" s="47">
        <f t="shared" si="23"/>
        <v>0</v>
      </c>
      <c r="K31" s="151"/>
      <c r="L31" s="151"/>
      <c r="M31" s="337">
        <f t="shared" si="24"/>
        <v>0</v>
      </c>
      <c r="N31" s="151"/>
      <c r="O31" s="151"/>
      <c r="P31" s="47">
        <f t="shared" si="25"/>
        <v>0</v>
      </c>
      <c r="Q31" s="340">
        <f t="shared" si="21"/>
        <v>0</v>
      </c>
    </row>
    <row r="32" spans="1:19" ht="13.5" x14ac:dyDescent="0.25">
      <c r="A32" s="8" t="s">
        <v>28</v>
      </c>
      <c r="B32" s="43">
        <f>SUM(B30:B31)</f>
        <v>0</v>
      </c>
      <c r="C32" s="43">
        <f>SUM(C30:C31)</f>
        <v>0</v>
      </c>
      <c r="D32" s="337">
        <f t="shared" si="16"/>
        <v>0</v>
      </c>
      <c r="E32" s="43">
        <f>SUM(E30:E31)</f>
        <v>0</v>
      </c>
      <c r="F32" s="139">
        <f>SUM(F30:F31)</f>
        <v>0</v>
      </c>
      <c r="G32" s="337">
        <f t="shared" si="22"/>
        <v>0</v>
      </c>
      <c r="H32" s="43">
        <f>SUM(H30:H31)</f>
        <v>0</v>
      </c>
      <c r="I32" s="139">
        <f>SUM(I30:I31)</f>
        <v>0</v>
      </c>
      <c r="J32" s="47">
        <f t="shared" si="23"/>
        <v>0</v>
      </c>
      <c r="K32" s="43">
        <f>SUM(K30:K31)</f>
        <v>0</v>
      </c>
      <c r="L32" s="139">
        <f>SUM(L30:L31)</f>
        <v>0</v>
      </c>
      <c r="M32" s="337">
        <f t="shared" si="24"/>
        <v>0</v>
      </c>
      <c r="N32" s="43">
        <f>SUM(N30:N31)</f>
        <v>0</v>
      </c>
      <c r="O32" s="139">
        <f>SUM(O30:O31)</f>
        <v>0</v>
      </c>
      <c r="P32" s="47">
        <f t="shared" si="25"/>
        <v>0</v>
      </c>
      <c r="Q32" s="340">
        <f t="shared" si="21"/>
        <v>0</v>
      </c>
    </row>
    <row r="33" spans="1:17" ht="5.0999999999999996" customHeight="1" x14ac:dyDescent="0.25">
      <c r="A33" s="57"/>
      <c r="B33" s="54"/>
      <c r="C33" s="54"/>
      <c r="D33" s="306"/>
      <c r="E33" s="55"/>
      <c r="F33" s="55"/>
      <c r="G33" s="306"/>
      <c r="H33" s="55"/>
      <c r="I33" s="55"/>
      <c r="J33" s="53"/>
      <c r="K33" s="55"/>
      <c r="L33" s="55"/>
      <c r="M33" s="306"/>
      <c r="N33" s="55"/>
      <c r="O33" s="55"/>
      <c r="P33" s="53"/>
      <c r="Q33" s="344"/>
    </row>
    <row r="34" spans="1:17" x14ac:dyDescent="0.2">
      <c r="A34" s="138" t="s">
        <v>157</v>
      </c>
      <c r="B34" s="151"/>
      <c r="C34" s="151"/>
      <c r="D34" s="337">
        <f t="shared" si="16"/>
        <v>0</v>
      </c>
      <c r="E34" s="151"/>
      <c r="F34" s="151"/>
      <c r="G34" s="337">
        <f t="shared" ref="G34:G43" si="26">+SUM(E34)-SUM(F34)</f>
        <v>0</v>
      </c>
      <c r="H34" s="151"/>
      <c r="I34" s="151"/>
      <c r="J34" s="47">
        <f t="shared" ref="J34:J43" si="27">+SUM(H34)-SUM(I34)</f>
        <v>0</v>
      </c>
      <c r="K34" s="151"/>
      <c r="L34" s="151"/>
      <c r="M34" s="337">
        <f t="shared" ref="M34:M43" si="28">+SUM(K34)-SUM(L34)</f>
        <v>0</v>
      </c>
      <c r="N34" s="151"/>
      <c r="O34" s="151"/>
      <c r="P34" s="47">
        <f t="shared" ref="P34:P43" si="29">+SUM(N34)-SUM(O34)</f>
        <v>0</v>
      </c>
      <c r="Q34" s="340">
        <f t="shared" si="21"/>
        <v>0</v>
      </c>
    </row>
    <row r="35" spans="1:17" x14ac:dyDescent="0.2">
      <c r="A35" s="138" t="s">
        <v>158</v>
      </c>
      <c r="B35" s="151"/>
      <c r="C35" s="151"/>
      <c r="D35" s="337">
        <f t="shared" si="16"/>
        <v>0</v>
      </c>
      <c r="E35" s="151"/>
      <c r="F35" s="151"/>
      <c r="G35" s="337">
        <f t="shared" si="26"/>
        <v>0</v>
      </c>
      <c r="H35" s="151"/>
      <c r="I35" s="151"/>
      <c r="J35" s="47">
        <f t="shared" si="27"/>
        <v>0</v>
      </c>
      <c r="K35" s="151"/>
      <c r="L35" s="151"/>
      <c r="M35" s="337">
        <f t="shared" si="28"/>
        <v>0</v>
      </c>
      <c r="N35" s="151"/>
      <c r="O35" s="151"/>
      <c r="P35" s="47">
        <f t="shared" si="29"/>
        <v>0</v>
      </c>
      <c r="Q35" s="340">
        <f t="shared" si="21"/>
        <v>0</v>
      </c>
    </row>
    <row r="36" spans="1:17" x14ac:dyDescent="0.2">
      <c r="A36" s="138" t="s">
        <v>189</v>
      </c>
      <c r="B36" s="151"/>
      <c r="C36" s="151"/>
      <c r="D36" s="337">
        <f t="shared" si="16"/>
        <v>0</v>
      </c>
      <c r="E36" s="151"/>
      <c r="F36" s="151"/>
      <c r="G36" s="337">
        <f t="shared" si="26"/>
        <v>0</v>
      </c>
      <c r="H36" s="151"/>
      <c r="I36" s="151"/>
      <c r="J36" s="47">
        <f t="shared" si="27"/>
        <v>0</v>
      </c>
      <c r="K36" s="151"/>
      <c r="L36" s="151"/>
      <c r="M36" s="337">
        <f t="shared" si="28"/>
        <v>0</v>
      </c>
      <c r="N36" s="151"/>
      <c r="O36" s="151"/>
      <c r="P36" s="47">
        <f t="shared" si="29"/>
        <v>0</v>
      </c>
      <c r="Q36" s="340">
        <f t="shared" si="21"/>
        <v>0</v>
      </c>
    </row>
    <row r="37" spans="1:17" x14ac:dyDescent="0.2">
      <c r="A37" s="1" t="s">
        <v>7</v>
      </c>
      <c r="B37" s="151"/>
      <c r="C37" s="151"/>
      <c r="D37" s="337">
        <f t="shared" si="16"/>
        <v>0</v>
      </c>
      <c r="E37" s="151"/>
      <c r="F37" s="151"/>
      <c r="G37" s="337">
        <f t="shared" si="26"/>
        <v>0</v>
      </c>
      <c r="H37" s="151"/>
      <c r="I37" s="151"/>
      <c r="J37" s="47">
        <f t="shared" si="27"/>
        <v>0</v>
      </c>
      <c r="K37" s="151"/>
      <c r="L37" s="151"/>
      <c r="M37" s="337">
        <f t="shared" si="28"/>
        <v>0</v>
      </c>
      <c r="N37" s="151"/>
      <c r="O37" s="151"/>
      <c r="P37" s="47">
        <f t="shared" si="29"/>
        <v>0</v>
      </c>
      <c r="Q37" s="340">
        <f t="shared" si="21"/>
        <v>0</v>
      </c>
    </row>
    <row r="38" spans="1:17" x14ac:dyDescent="0.2">
      <c r="A38" s="1" t="s">
        <v>147</v>
      </c>
      <c r="B38" s="151"/>
      <c r="C38" s="151"/>
      <c r="D38" s="337">
        <f t="shared" si="16"/>
        <v>0</v>
      </c>
      <c r="E38" s="151"/>
      <c r="F38" s="151"/>
      <c r="G38" s="337">
        <f t="shared" si="26"/>
        <v>0</v>
      </c>
      <c r="H38" s="151"/>
      <c r="I38" s="151"/>
      <c r="J38" s="47">
        <f t="shared" si="27"/>
        <v>0</v>
      </c>
      <c r="K38" s="151"/>
      <c r="L38" s="151"/>
      <c r="M38" s="337">
        <f t="shared" si="28"/>
        <v>0</v>
      </c>
      <c r="N38" s="151"/>
      <c r="O38" s="151"/>
      <c r="P38" s="47">
        <f t="shared" si="29"/>
        <v>0</v>
      </c>
      <c r="Q38" s="340">
        <f t="shared" si="21"/>
        <v>0</v>
      </c>
    </row>
    <row r="39" spans="1:17" x14ac:dyDescent="0.2">
      <c r="A39" s="138" t="s">
        <v>190</v>
      </c>
      <c r="B39" s="151"/>
      <c r="C39" s="151"/>
      <c r="D39" s="337">
        <f t="shared" si="16"/>
        <v>0</v>
      </c>
      <c r="E39" s="151"/>
      <c r="F39" s="151"/>
      <c r="G39" s="337">
        <f t="shared" si="26"/>
        <v>0</v>
      </c>
      <c r="H39" s="151"/>
      <c r="I39" s="151"/>
      <c r="J39" s="47">
        <f t="shared" si="27"/>
        <v>0</v>
      </c>
      <c r="K39" s="151"/>
      <c r="L39" s="151"/>
      <c r="M39" s="337">
        <f t="shared" si="28"/>
        <v>0</v>
      </c>
      <c r="N39" s="151"/>
      <c r="O39" s="151"/>
      <c r="P39" s="47">
        <f t="shared" si="29"/>
        <v>0</v>
      </c>
      <c r="Q39" s="340">
        <f t="shared" si="21"/>
        <v>0</v>
      </c>
    </row>
    <row r="40" spans="1:17" x14ac:dyDescent="0.2">
      <c r="A40" s="1" t="s">
        <v>60</v>
      </c>
      <c r="B40" s="151"/>
      <c r="C40" s="151"/>
      <c r="D40" s="337">
        <f t="shared" si="16"/>
        <v>0</v>
      </c>
      <c r="E40" s="151"/>
      <c r="F40" s="151"/>
      <c r="G40" s="337">
        <f t="shared" si="26"/>
        <v>0</v>
      </c>
      <c r="H40" s="151"/>
      <c r="I40" s="151"/>
      <c r="J40" s="47">
        <f t="shared" si="27"/>
        <v>0</v>
      </c>
      <c r="K40" s="151"/>
      <c r="L40" s="151"/>
      <c r="M40" s="337">
        <f t="shared" si="28"/>
        <v>0</v>
      </c>
      <c r="N40" s="151"/>
      <c r="O40" s="151"/>
      <c r="P40" s="47">
        <f t="shared" si="29"/>
        <v>0</v>
      </c>
      <c r="Q40" s="340">
        <f t="shared" si="21"/>
        <v>0</v>
      </c>
    </row>
    <row r="41" spans="1:17" ht="25.5" x14ac:dyDescent="0.2">
      <c r="A41" s="1" t="s">
        <v>29</v>
      </c>
      <c r="B41" s="151"/>
      <c r="C41" s="151"/>
      <c r="D41" s="337">
        <f t="shared" si="16"/>
        <v>0</v>
      </c>
      <c r="E41" s="151"/>
      <c r="F41" s="151"/>
      <c r="G41" s="337">
        <f t="shared" si="26"/>
        <v>0</v>
      </c>
      <c r="H41" s="151"/>
      <c r="I41" s="151"/>
      <c r="J41" s="47">
        <f t="shared" si="27"/>
        <v>0</v>
      </c>
      <c r="K41" s="151"/>
      <c r="L41" s="151"/>
      <c r="M41" s="337">
        <f t="shared" si="28"/>
        <v>0</v>
      </c>
      <c r="N41" s="151"/>
      <c r="O41" s="151"/>
      <c r="P41" s="47">
        <f t="shared" si="29"/>
        <v>0</v>
      </c>
      <c r="Q41" s="340">
        <f t="shared" si="21"/>
        <v>0</v>
      </c>
    </row>
    <row r="42" spans="1:17" x14ac:dyDescent="0.2">
      <c r="A42" s="1" t="s">
        <v>30</v>
      </c>
      <c r="B42" s="151"/>
      <c r="C42" s="151"/>
      <c r="D42" s="337">
        <f t="shared" si="16"/>
        <v>0</v>
      </c>
      <c r="E42" s="151"/>
      <c r="F42" s="151"/>
      <c r="G42" s="337">
        <f t="shared" si="26"/>
        <v>0</v>
      </c>
      <c r="H42" s="151"/>
      <c r="I42" s="151"/>
      <c r="J42" s="47">
        <f t="shared" si="27"/>
        <v>0</v>
      </c>
      <c r="K42" s="151"/>
      <c r="L42" s="151"/>
      <c r="M42" s="337">
        <f t="shared" si="28"/>
        <v>0</v>
      </c>
      <c r="N42" s="151"/>
      <c r="O42" s="151"/>
      <c r="P42" s="47">
        <f t="shared" si="29"/>
        <v>0</v>
      </c>
      <c r="Q42" s="340">
        <f t="shared" si="21"/>
        <v>0</v>
      </c>
    </row>
    <row r="43" spans="1:17" ht="13.5" x14ac:dyDescent="0.25">
      <c r="A43" s="1" t="s">
        <v>59</v>
      </c>
      <c r="B43" s="43">
        <f>SUM(B34:B42)</f>
        <v>0</v>
      </c>
      <c r="C43" s="43">
        <f>SUM(C34:C42)</f>
        <v>0</v>
      </c>
      <c r="D43" s="337">
        <f t="shared" si="16"/>
        <v>0</v>
      </c>
      <c r="E43" s="43">
        <f>SUM(E34:E42)</f>
        <v>0</v>
      </c>
      <c r="F43" s="43">
        <f>SUM(F34:F42)</f>
        <v>0</v>
      </c>
      <c r="G43" s="337">
        <f t="shared" si="26"/>
        <v>0</v>
      </c>
      <c r="H43" s="43">
        <f>SUM(H34:H42)</f>
        <v>0</v>
      </c>
      <c r="I43" s="43">
        <f>SUM(I34:I42)</f>
        <v>0</v>
      </c>
      <c r="J43" s="47">
        <f t="shared" si="27"/>
        <v>0</v>
      </c>
      <c r="K43" s="43">
        <f>SUM(K34:K42)</f>
        <v>0</v>
      </c>
      <c r="L43" s="43">
        <f>SUM(L34:L42)</f>
        <v>0</v>
      </c>
      <c r="M43" s="337">
        <f t="shared" si="28"/>
        <v>0</v>
      </c>
      <c r="N43" s="43">
        <f>SUM(N34:N42)</f>
        <v>0</v>
      </c>
      <c r="O43" s="43">
        <f>SUM(O34:O42)</f>
        <v>0</v>
      </c>
      <c r="P43" s="47">
        <f t="shared" si="29"/>
        <v>0</v>
      </c>
      <c r="Q43" s="340">
        <f t="shared" si="21"/>
        <v>0</v>
      </c>
    </row>
    <row r="44" spans="1:17" ht="5.0999999999999996" customHeight="1" x14ac:dyDescent="0.2">
      <c r="A44" s="72"/>
      <c r="B44" s="54"/>
      <c r="C44" s="54"/>
      <c r="D44" s="306"/>
      <c r="E44" s="55"/>
      <c r="F44" s="55"/>
      <c r="G44" s="306"/>
      <c r="H44" s="55"/>
      <c r="I44" s="55"/>
      <c r="J44" s="53"/>
      <c r="K44" s="55"/>
      <c r="L44" s="55"/>
      <c r="M44" s="306"/>
      <c r="N44" s="55"/>
      <c r="O44" s="55"/>
      <c r="P44" s="53"/>
      <c r="Q44" s="341"/>
    </row>
    <row r="45" spans="1:17" x14ac:dyDescent="0.2">
      <c r="A45" s="158" t="s">
        <v>63</v>
      </c>
      <c r="B45" s="153"/>
      <c r="C45" s="153"/>
      <c r="D45" s="338"/>
      <c r="E45" s="155"/>
      <c r="F45" s="155"/>
      <c r="G45" s="338"/>
      <c r="H45" s="155"/>
      <c r="I45" s="155"/>
      <c r="J45" s="154"/>
      <c r="K45" s="155"/>
      <c r="L45" s="155"/>
      <c r="M45" s="338"/>
      <c r="N45" s="155"/>
      <c r="O45" s="155"/>
      <c r="P45" s="154" t="s">
        <v>51</v>
      </c>
      <c r="Q45" s="343" t="s">
        <v>51</v>
      </c>
    </row>
    <row r="46" spans="1:17" x14ac:dyDescent="0.2">
      <c r="A46" s="71" t="s">
        <v>159</v>
      </c>
      <c r="B46" s="151"/>
      <c r="C46" s="151"/>
      <c r="D46" s="337">
        <f t="shared" ref="D46:D75" si="30">+SUM(B46)-SUM(C46)</f>
        <v>0</v>
      </c>
      <c r="E46" s="151"/>
      <c r="F46" s="151"/>
      <c r="G46" s="337">
        <f t="shared" ref="G46:G58" si="31">+SUM(E46)-SUM(F46)</f>
        <v>0</v>
      </c>
      <c r="H46" s="151"/>
      <c r="I46" s="151"/>
      <c r="J46" s="47">
        <f t="shared" ref="J46:J58" si="32">+SUM(H46)-SUM(I46)</f>
        <v>0</v>
      </c>
      <c r="K46" s="151"/>
      <c r="L46" s="151"/>
      <c r="M46" s="337">
        <f t="shared" ref="M46:M58" si="33">+SUM(K46)-SUM(L46)</f>
        <v>0</v>
      </c>
      <c r="N46" s="151"/>
      <c r="O46" s="348"/>
      <c r="P46" s="47">
        <f t="shared" ref="P46:P58" si="34">+SUM(N46)-SUM(O46)</f>
        <v>0</v>
      </c>
      <c r="Q46" s="340">
        <f t="shared" ref="Q46:Q75" si="35">SUM(D46,G46,J46,M46,P46)</f>
        <v>0</v>
      </c>
    </row>
    <row r="47" spans="1:17" x14ac:dyDescent="0.2">
      <c r="A47" s="71" t="s">
        <v>160</v>
      </c>
      <c r="B47" s="151"/>
      <c r="C47" s="151"/>
      <c r="D47" s="337">
        <f t="shared" si="30"/>
        <v>0</v>
      </c>
      <c r="E47" s="151"/>
      <c r="F47" s="151"/>
      <c r="G47" s="337">
        <f t="shared" si="31"/>
        <v>0</v>
      </c>
      <c r="H47" s="151"/>
      <c r="I47" s="151"/>
      <c r="J47" s="47">
        <f t="shared" si="32"/>
        <v>0</v>
      </c>
      <c r="K47" s="151"/>
      <c r="L47" s="151"/>
      <c r="M47" s="337">
        <f t="shared" si="33"/>
        <v>0</v>
      </c>
      <c r="N47" s="151"/>
      <c r="O47" s="151"/>
      <c r="P47" s="47">
        <f t="shared" si="34"/>
        <v>0</v>
      </c>
      <c r="Q47" s="340">
        <f t="shared" si="35"/>
        <v>0</v>
      </c>
    </row>
    <row r="48" spans="1:17" x14ac:dyDescent="0.2">
      <c r="A48" s="71" t="s">
        <v>150</v>
      </c>
      <c r="B48" s="151"/>
      <c r="C48" s="151"/>
      <c r="D48" s="337">
        <f t="shared" si="30"/>
        <v>0</v>
      </c>
      <c r="E48" s="151"/>
      <c r="F48" s="151"/>
      <c r="G48" s="337">
        <f t="shared" si="31"/>
        <v>0</v>
      </c>
      <c r="H48" s="151"/>
      <c r="I48" s="151"/>
      <c r="J48" s="47">
        <f t="shared" si="32"/>
        <v>0</v>
      </c>
      <c r="K48" s="151">
        <v>890000</v>
      </c>
      <c r="L48" s="151"/>
      <c r="M48" s="337">
        <f t="shared" si="33"/>
        <v>890000</v>
      </c>
      <c r="N48" s="151"/>
      <c r="O48" s="151"/>
      <c r="P48" s="47">
        <f t="shared" si="34"/>
        <v>0</v>
      </c>
      <c r="Q48" s="340">
        <f t="shared" si="35"/>
        <v>890000</v>
      </c>
    </row>
    <row r="49" spans="1:17" x14ac:dyDescent="0.2">
      <c r="A49" s="3" t="s">
        <v>148</v>
      </c>
      <c r="B49" s="151"/>
      <c r="C49" s="151"/>
      <c r="D49" s="337">
        <f t="shared" si="30"/>
        <v>0</v>
      </c>
      <c r="E49" s="151"/>
      <c r="F49" s="151"/>
      <c r="G49" s="337">
        <f t="shared" si="31"/>
        <v>0</v>
      </c>
      <c r="H49" s="151"/>
      <c r="I49" s="151"/>
      <c r="J49" s="47">
        <f t="shared" si="32"/>
        <v>0</v>
      </c>
      <c r="K49" s="151"/>
      <c r="L49" s="151"/>
      <c r="M49" s="337">
        <f t="shared" si="33"/>
        <v>0</v>
      </c>
      <c r="N49" s="151"/>
      <c r="O49" s="151"/>
      <c r="P49" s="47">
        <f t="shared" si="34"/>
        <v>0</v>
      </c>
      <c r="Q49" s="340">
        <f t="shared" si="35"/>
        <v>0</v>
      </c>
    </row>
    <row r="50" spans="1:17" x14ac:dyDescent="0.2">
      <c r="A50" s="3" t="s">
        <v>149</v>
      </c>
      <c r="B50" s="151"/>
      <c r="C50" s="151"/>
      <c r="D50" s="337">
        <f t="shared" si="30"/>
        <v>0</v>
      </c>
      <c r="E50" s="151"/>
      <c r="F50" s="151"/>
      <c r="G50" s="337">
        <f t="shared" si="31"/>
        <v>0</v>
      </c>
      <c r="H50" s="151"/>
      <c r="I50" s="151"/>
      <c r="J50" s="47">
        <f t="shared" si="32"/>
        <v>0</v>
      </c>
      <c r="K50" s="151"/>
      <c r="L50" s="151"/>
      <c r="M50" s="337">
        <f t="shared" si="33"/>
        <v>0</v>
      </c>
      <c r="N50" s="151"/>
      <c r="O50" s="151"/>
      <c r="P50" s="47">
        <f t="shared" si="34"/>
        <v>0</v>
      </c>
      <c r="Q50" s="340">
        <f t="shared" si="35"/>
        <v>0</v>
      </c>
    </row>
    <row r="51" spans="1:17" x14ac:dyDescent="0.2">
      <c r="A51" s="1" t="s">
        <v>150</v>
      </c>
      <c r="B51" s="151"/>
      <c r="C51" s="151"/>
      <c r="D51" s="337">
        <f t="shared" si="30"/>
        <v>0</v>
      </c>
      <c r="E51" s="151"/>
      <c r="F51" s="151"/>
      <c r="G51" s="337">
        <f t="shared" si="31"/>
        <v>0</v>
      </c>
      <c r="H51" s="151"/>
      <c r="I51" s="151"/>
      <c r="J51" s="47">
        <f t="shared" si="32"/>
        <v>0</v>
      </c>
      <c r="K51" s="151"/>
      <c r="L51" s="151"/>
      <c r="M51" s="337">
        <f t="shared" si="33"/>
        <v>0</v>
      </c>
      <c r="N51" s="151"/>
      <c r="O51" s="151"/>
      <c r="P51" s="47">
        <f t="shared" si="34"/>
        <v>0</v>
      </c>
      <c r="Q51" s="340">
        <f t="shared" si="35"/>
        <v>0</v>
      </c>
    </row>
    <row r="52" spans="1:17" x14ac:dyDescent="0.2">
      <c r="A52" s="1" t="s">
        <v>151</v>
      </c>
      <c r="B52" s="151"/>
      <c r="C52" s="151"/>
      <c r="D52" s="337">
        <f t="shared" si="30"/>
        <v>0</v>
      </c>
      <c r="E52" s="151"/>
      <c r="F52" s="151"/>
      <c r="G52" s="337">
        <f t="shared" si="31"/>
        <v>0</v>
      </c>
      <c r="H52" s="151"/>
      <c r="I52" s="151"/>
      <c r="J52" s="47">
        <f t="shared" si="32"/>
        <v>0</v>
      </c>
      <c r="K52" s="151"/>
      <c r="L52" s="151"/>
      <c r="M52" s="337">
        <f t="shared" si="33"/>
        <v>0</v>
      </c>
      <c r="N52" s="151"/>
      <c r="O52" s="151"/>
      <c r="P52" s="47">
        <f t="shared" si="34"/>
        <v>0</v>
      </c>
      <c r="Q52" s="340">
        <f t="shared" si="35"/>
        <v>0</v>
      </c>
    </row>
    <row r="53" spans="1:17" x14ac:dyDescent="0.2">
      <c r="A53" s="1" t="s">
        <v>152</v>
      </c>
      <c r="B53" s="151"/>
      <c r="C53" s="151"/>
      <c r="D53" s="337">
        <f t="shared" si="30"/>
        <v>0</v>
      </c>
      <c r="E53" s="151"/>
      <c r="F53" s="151"/>
      <c r="G53" s="337">
        <f t="shared" si="31"/>
        <v>0</v>
      </c>
      <c r="H53" s="151"/>
      <c r="I53" s="151"/>
      <c r="J53" s="47">
        <f t="shared" si="32"/>
        <v>0</v>
      </c>
      <c r="K53" s="151"/>
      <c r="L53" s="151"/>
      <c r="M53" s="337">
        <f t="shared" si="33"/>
        <v>0</v>
      </c>
      <c r="N53" s="151"/>
      <c r="O53" s="151"/>
      <c r="P53" s="47">
        <f t="shared" si="34"/>
        <v>0</v>
      </c>
      <c r="Q53" s="340">
        <f t="shared" si="35"/>
        <v>0</v>
      </c>
    </row>
    <row r="54" spans="1:17" x14ac:dyDescent="0.2">
      <c r="A54" s="1" t="s">
        <v>153</v>
      </c>
      <c r="B54" s="151"/>
      <c r="C54" s="151"/>
      <c r="D54" s="337">
        <f t="shared" si="30"/>
        <v>0</v>
      </c>
      <c r="E54" s="151"/>
      <c r="F54" s="151"/>
      <c r="G54" s="337">
        <f t="shared" si="31"/>
        <v>0</v>
      </c>
      <c r="H54" s="151"/>
      <c r="I54" s="151"/>
      <c r="J54" s="47">
        <f t="shared" si="32"/>
        <v>0</v>
      </c>
      <c r="K54" s="151"/>
      <c r="L54" s="151"/>
      <c r="M54" s="337">
        <f t="shared" si="33"/>
        <v>0</v>
      </c>
      <c r="N54" s="151"/>
      <c r="O54" s="151"/>
      <c r="P54" s="47">
        <f t="shared" si="34"/>
        <v>0</v>
      </c>
      <c r="Q54" s="340">
        <f t="shared" si="35"/>
        <v>0</v>
      </c>
    </row>
    <row r="55" spans="1:17" x14ac:dyDescent="0.2">
      <c r="A55" s="1" t="s">
        <v>154</v>
      </c>
      <c r="B55" s="151"/>
      <c r="C55" s="151"/>
      <c r="D55" s="337">
        <f t="shared" si="30"/>
        <v>0</v>
      </c>
      <c r="E55" s="151"/>
      <c r="F55" s="151"/>
      <c r="G55" s="337">
        <f t="shared" si="31"/>
        <v>0</v>
      </c>
      <c r="H55" s="151"/>
      <c r="I55" s="151"/>
      <c r="J55" s="47">
        <f t="shared" si="32"/>
        <v>0</v>
      </c>
      <c r="K55" s="151"/>
      <c r="L55" s="151"/>
      <c r="M55" s="337">
        <f t="shared" si="33"/>
        <v>0</v>
      </c>
      <c r="N55" s="151"/>
      <c r="O55" s="151"/>
      <c r="P55" s="47">
        <f t="shared" si="34"/>
        <v>0</v>
      </c>
      <c r="Q55" s="340">
        <f t="shared" si="35"/>
        <v>0</v>
      </c>
    </row>
    <row r="56" spans="1:17" ht="25.5" x14ac:dyDescent="0.2">
      <c r="A56" s="1" t="s">
        <v>155</v>
      </c>
      <c r="B56" s="151"/>
      <c r="C56" s="151"/>
      <c r="D56" s="337">
        <f t="shared" si="30"/>
        <v>0</v>
      </c>
      <c r="E56" s="151"/>
      <c r="F56" s="151"/>
      <c r="G56" s="337">
        <f t="shared" si="31"/>
        <v>0</v>
      </c>
      <c r="H56" s="151"/>
      <c r="I56" s="151"/>
      <c r="J56" s="47">
        <f t="shared" si="32"/>
        <v>0</v>
      </c>
      <c r="K56" s="151"/>
      <c r="L56" s="151"/>
      <c r="M56" s="337">
        <f t="shared" si="33"/>
        <v>0</v>
      </c>
      <c r="N56" s="151"/>
      <c r="O56" s="151"/>
      <c r="P56" s="47">
        <f t="shared" si="34"/>
        <v>0</v>
      </c>
      <c r="Q56" s="340">
        <f t="shared" si="35"/>
        <v>0</v>
      </c>
    </row>
    <row r="57" spans="1:17" x14ac:dyDescent="0.2">
      <c r="A57" s="1" t="s">
        <v>156</v>
      </c>
      <c r="B57" s="151"/>
      <c r="C57" s="151"/>
      <c r="D57" s="337">
        <f t="shared" si="30"/>
        <v>0</v>
      </c>
      <c r="E57" s="151"/>
      <c r="F57" s="151"/>
      <c r="G57" s="337">
        <f t="shared" si="31"/>
        <v>0</v>
      </c>
      <c r="H57" s="151"/>
      <c r="I57" s="151"/>
      <c r="J57" s="47">
        <f t="shared" si="32"/>
        <v>0</v>
      </c>
      <c r="K57" s="151"/>
      <c r="L57" s="151"/>
      <c r="M57" s="337">
        <f t="shared" si="33"/>
        <v>0</v>
      </c>
      <c r="N57" s="151"/>
      <c r="O57" s="151"/>
      <c r="P57" s="47">
        <f t="shared" si="34"/>
        <v>0</v>
      </c>
      <c r="Q57" s="340">
        <f t="shared" si="35"/>
        <v>0</v>
      </c>
    </row>
    <row r="58" spans="1:17" ht="13.5" x14ac:dyDescent="0.25">
      <c r="A58" s="8" t="s">
        <v>49</v>
      </c>
      <c r="B58" s="43">
        <f>SUM(B46:B57)</f>
        <v>0</v>
      </c>
      <c r="C58" s="43">
        <f>SUM(C46:C57)</f>
        <v>0</v>
      </c>
      <c r="D58" s="337">
        <f t="shared" si="30"/>
        <v>0</v>
      </c>
      <c r="E58" s="43">
        <f>SUM(E46:E57)</f>
        <v>0</v>
      </c>
      <c r="F58" s="43">
        <f>SUM(F46:F57)</f>
        <v>0</v>
      </c>
      <c r="G58" s="337">
        <f t="shared" si="31"/>
        <v>0</v>
      </c>
      <c r="H58" s="43">
        <f>SUM(H46:H57)</f>
        <v>0</v>
      </c>
      <c r="I58" s="43">
        <f>SUM(I46:I57)</f>
        <v>0</v>
      </c>
      <c r="J58" s="47">
        <f t="shared" si="32"/>
        <v>0</v>
      </c>
      <c r="K58" s="43">
        <f>SUM(K46:K57)</f>
        <v>890000</v>
      </c>
      <c r="L58" s="43">
        <f>SUM(L46:L57)</f>
        <v>0</v>
      </c>
      <c r="M58" s="337">
        <f t="shared" si="33"/>
        <v>890000</v>
      </c>
      <c r="N58" s="43">
        <f>SUM(N46:N57)</f>
        <v>0</v>
      </c>
      <c r="O58" s="43">
        <f>SUM(O46:O57)</f>
        <v>0</v>
      </c>
      <c r="P58" s="47">
        <f t="shared" si="34"/>
        <v>0</v>
      </c>
      <c r="Q58" s="340">
        <f t="shared" si="35"/>
        <v>890000</v>
      </c>
    </row>
    <row r="59" spans="1:17" ht="5.0999999999999996" customHeight="1" x14ac:dyDescent="0.25">
      <c r="A59" s="57"/>
      <c r="B59" s="54"/>
      <c r="C59" s="54"/>
      <c r="D59" s="306"/>
      <c r="E59" s="55"/>
      <c r="F59" s="55"/>
      <c r="G59" s="306"/>
      <c r="H59" s="55"/>
      <c r="I59" s="55"/>
      <c r="J59" s="53"/>
      <c r="K59" s="55"/>
      <c r="L59" s="55"/>
      <c r="M59" s="306"/>
      <c r="N59" s="55"/>
      <c r="O59" s="55"/>
      <c r="P59" s="53"/>
      <c r="Q59" s="344"/>
    </row>
    <row r="60" spans="1:17" x14ac:dyDescent="0.2">
      <c r="A60" s="6" t="s">
        <v>16</v>
      </c>
      <c r="B60" s="43">
        <f>SUM(B14,B21,B28,B32,B43,B58)</f>
        <v>0</v>
      </c>
      <c r="C60" s="43">
        <f>SUM(C14,C21,C28,C32,C43,C58)</f>
        <v>999</v>
      </c>
      <c r="D60" s="337">
        <f t="shared" si="30"/>
        <v>-999</v>
      </c>
      <c r="E60" s="43">
        <f>SUM(E14,E21,E28,E32,E43,E58)</f>
        <v>0</v>
      </c>
      <c r="F60" s="43">
        <f>SUM(F14,F21,F28,F32,F43,F58)</f>
        <v>0</v>
      </c>
      <c r="G60" s="337">
        <f t="shared" ref="G60" si="36">+SUM(E60)-SUM(F60)</f>
        <v>0</v>
      </c>
      <c r="H60" s="43">
        <f>SUM(H14,H21,H28,H32,H43,H58)</f>
        <v>500</v>
      </c>
      <c r="I60" s="43">
        <f>SUM(I14,I21,I28,I32,I43,I58)</f>
        <v>0</v>
      </c>
      <c r="J60" s="47">
        <f t="shared" ref="J60" si="37">+SUM(H60)-SUM(I60)</f>
        <v>500</v>
      </c>
      <c r="K60" s="43">
        <f>SUM(K14,K21,K28,K32,K43,K58)</f>
        <v>890000</v>
      </c>
      <c r="L60" s="43">
        <f>SUM(L14,L21,L28,L32,L43,L58)</f>
        <v>0</v>
      </c>
      <c r="M60" s="337">
        <f t="shared" ref="M60" si="38">+SUM(K60)-SUM(L60)</f>
        <v>890000</v>
      </c>
      <c r="N60" s="43">
        <f>SUM(N14,N21,N28,N32,N43,N58)</f>
        <v>0</v>
      </c>
      <c r="O60" s="43">
        <f>SUM(O14,O21,O28,O32,O43,O58)</f>
        <v>0</v>
      </c>
      <c r="P60" s="47">
        <f t="shared" ref="P60" si="39">+SUM(N60)-SUM(O60)</f>
        <v>0</v>
      </c>
      <c r="Q60" s="340">
        <f t="shared" si="35"/>
        <v>889501</v>
      </c>
    </row>
    <row r="61" spans="1:17" ht="14.25" thickBot="1" x14ac:dyDescent="0.25">
      <c r="A61" s="159" t="s">
        <v>3</v>
      </c>
      <c r="B61" s="153"/>
      <c r="C61" s="153"/>
      <c r="D61" s="338"/>
      <c r="E61" s="155"/>
      <c r="F61" s="155"/>
      <c r="G61" s="338"/>
      <c r="H61" s="155"/>
      <c r="I61" s="155"/>
      <c r="J61" s="154"/>
      <c r="K61" s="155"/>
      <c r="L61" s="155"/>
      <c r="M61" s="338"/>
      <c r="N61" s="155"/>
      <c r="O61" s="155"/>
      <c r="P61" s="154"/>
      <c r="Q61" s="345"/>
    </row>
    <row r="62" spans="1:17" ht="24.95" customHeight="1" x14ac:dyDescent="0.2">
      <c r="A62" s="3" t="s">
        <v>161</v>
      </c>
      <c r="B62" s="151"/>
      <c r="C62" s="151"/>
      <c r="D62" s="337">
        <f t="shared" si="30"/>
        <v>0</v>
      </c>
      <c r="E62" s="151"/>
      <c r="F62" s="151"/>
      <c r="G62" s="337">
        <f t="shared" ref="G62:G75" si="40">+SUM(E62)-SUM(F62)</f>
        <v>0</v>
      </c>
      <c r="H62" s="151"/>
      <c r="I62" s="151"/>
      <c r="J62" s="47">
        <f t="shared" ref="J62:J75" si="41">+SUM(H62)-SUM(I62)</f>
        <v>0</v>
      </c>
      <c r="K62" s="151"/>
      <c r="L62" s="151"/>
      <c r="M62" s="337">
        <f t="shared" ref="M62:M75" si="42">+SUM(K62)-SUM(L62)</f>
        <v>0</v>
      </c>
      <c r="N62" s="151"/>
      <c r="O62" s="151"/>
      <c r="P62" s="47">
        <f t="shared" ref="P62:P75" si="43">+SUM(N62)-SUM(O62)</f>
        <v>0</v>
      </c>
      <c r="Q62" s="340">
        <f t="shared" si="35"/>
        <v>0</v>
      </c>
    </row>
    <row r="63" spans="1:17" ht="24.95" customHeight="1" x14ac:dyDescent="0.2">
      <c r="A63" s="3" t="s">
        <v>166</v>
      </c>
      <c r="B63" s="151"/>
      <c r="C63" s="151"/>
      <c r="D63" s="337">
        <f t="shared" si="30"/>
        <v>0</v>
      </c>
      <c r="E63" s="151"/>
      <c r="F63" s="151"/>
      <c r="G63" s="337">
        <f t="shared" si="40"/>
        <v>0</v>
      </c>
      <c r="H63" s="151"/>
      <c r="I63" s="151"/>
      <c r="J63" s="47">
        <f t="shared" si="41"/>
        <v>0</v>
      </c>
      <c r="K63" s="151"/>
      <c r="L63" s="151"/>
      <c r="M63" s="337">
        <f t="shared" si="42"/>
        <v>0</v>
      </c>
      <c r="N63" s="151"/>
      <c r="O63" s="151"/>
      <c r="P63" s="47">
        <f t="shared" si="43"/>
        <v>0</v>
      </c>
      <c r="Q63" s="340">
        <f t="shared" si="35"/>
        <v>0</v>
      </c>
    </row>
    <row r="64" spans="1:17" ht="24.95" customHeight="1" x14ac:dyDescent="0.2">
      <c r="A64" s="3" t="s">
        <v>169</v>
      </c>
      <c r="B64" s="151"/>
      <c r="C64" s="151"/>
      <c r="D64" s="337">
        <f t="shared" si="30"/>
        <v>0</v>
      </c>
      <c r="E64" s="151"/>
      <c r="F64" s="151"/>
      <c r="G64" s="337">
        <f t="shared" si="40"/>
        <v>0</v>
      </c>
      <c r="H64" s="151"/>
      <c r="I64" s="151"/>
      <c r="J64" s="47">
        <f t="shared" si="41"/>
        <v>0</v>
      </c>
      <c r="K64" s="151"/>
      <c r="L64" s="151"/>
      <c r="M64" s="337">
        <f t="shared" si="42"/>
        <v>0</v>
      </c>
      <c r="N64" s="151"/>
      <c r="O64" s="151"/>
      <c r="P64" s="47">
        <f t="shared" si="43"/>
        <v>0</v>
      </c>
      <c r="Q64" s="340">
        <f t="shared" si="35"/>
        <v>0</v>
      </c>
    </row>
    <row r="65" spans="1:17" ht="25.5" x14ac:dyDescent="0.2">
      <c r="A65" s="3" t="s">
        <v>168</v>
      </c>
      <c r="B65" s="151"/>
      <c r="C65" s="151"/>
      <c r="D65" s="337">
        <f t="shared" si="30"/>
        <v>0</v>
      </c>
      <c r="E65" s="151"/>
      <c r="F65" s="151"/>
      <c r="G65" s="337">
        <f t="shared" si="40"/>
        <v>0</v>
      </c>
      <c r="H65" s="151"/>
      <c r="I65" s="151"/>
      <c r="J65" s="47">
        <f t="shared" si="41"/>
        <v>0</v>
      </c>
      <c r="K65" s="151"/>
      <c r="L65" s="151"/>
      <c r="M65" s="337">
        <f t="shared" si="42"/>
        <v>0</v>
      </c>
      <c r="N65" s="151"/>
      <c r="O65" s="151"/>
      <c r="P65" s="47">
        <f t="shared" si="43"/>
        <v>0</v>
      </c>
      <c r="Q65" s="340">
        <f t="shared" si="35"/>
        <v>0</v>
      </c>
    </row>
    <row r="66" spans="1:17" x14ac:dyDescent="0.2">
      <c r="A66" s="3" t="s">
        <v>4</v>
      </c>
      <c r="B66" s="151"/>
      <c r="C66" s="151"/>
      <c r="D66" s="337">
        <f t="shared" si="30"/>
        <v>0</v>
      </c>
      <c r="E66" s="151"/>
      <c r="F66" s="151"/>
      <c r="G66" s="337">
        <f t="shared" si="40"/>
        <v>0</v>
      </c>
      <c r="H66" s="151"/>
      <c r="I66" s="151"/>
      <c r="J66" s="47">
        <f t="shared" si="41"/>
        <v>0</v>
      </c>
      <c r="K66" s="151"/>
      <c r="L66" s="151"/>
      <c r="M66" s="337">
        <f t="shared" si="42"/>
        <v>0</v>
      </c>
      <c r="N66" s="151"/>
      <c r="O66" s="151"/>
      <c r="P66" s="47">
        <f t="shared" si="43"/>
        <v>0</v>
      </c>
      <c r="Q66" s="340">
        <f t="shared" si="35"/>
        <v>0</v>
      </c>
    </row>
    <row r="67" spans="1:17" x14ac:dyDescent="0.2">
      <c r="A67" s="3" t="s">
        <v>167</v>
      </c>
      <c r="B67" s="151"/>
      <c r="C67" s="151"/>
      <c r="D67" s="337">
        <f t="shared" si="30"/>
        <v>0</v>
      </c>
      <c r="E67" s="151"/>
      <c r="F67" s="151"/>
      <c r="G67" s="337">
        <f t="shared" si="40"/>
        <v>0</v>
      </c>
      <c r="H67" s="151"/>
      <c r="I67" s="151"/>
      <c r="J67" s="47">
        <f t="shared" si="41"/>
        <v>0</v>
      </c>
      <c r="K67" s="151"/>
      <c r="L67" s="151"/>
      <c r="M67" s="337">
        <f t="shared" si="42"/>
        <v>0</v>
      </c>
      <c r="N67" s="151"/>
      <c r="O67" s="151"/>
      <c r="P67" s="47">
        <f t="shared" si="43"/>
        <v>0</v>
      </c>
      <c r="Q67" s="340">
        <f t="shared" si="35"/>
        <v>0</v>
      </c>
    </row>
    <row r="68" spans="1:17" ht="25.5" x14ac:dyDescent="0.2">
      <c r="A68" s="3" t="s">
        <v>170</v>
      </c>
      <c r="B68" s="151"/>
      <c r="C68" s="151"/>
      <c r="D68" s="337">
        <f t="shared" si="30"/>
        <v>0</v>
      </c>
      <c r="E68" s="151"/>
      <c r="F68" s="151"/>
      <c r="G68" s="337">
        <f t="shared" si="40"/>
        <v>0</v>
      </c>
      <c r="H68" s="151"/>
      <c r="I68" s="151"/>
      <c r="J68" s="47">
        <f t="shared" si="41"/>
        <v>0</v>
      </c>
      <c r="K68" s="151"/>
      <c r="L68" s="151"/>
      <c r="M68" s="337">
        <f t="shared" si="42"/>
        <v>0</v>
      </c>
      <c r="N68" s="151"/>
      <c r="O68" s="151"/>
      <c r="P68" s="47">
        <f t="shared" si="43"/>
        <v>0</v>
      </c>
      <c r="Q68" s="340">
        <f t="shared" si="35"/>
        <v>0</v>
      </c>
    </row>
    <row r="69" spans="1:17" ht="25.5" x14ac:dyDescent="0.2">
      <c r="A69" s="3" t="s">
        <v>171</v>
      </c>
      <c r="B69" s="151"/>
      <c r="C69" s="151"/>
      <c r="D69" s="337">
        <f t="shared" si="30"/>
        <v>0</v>
      </c>
      <c r="E69" s="151"/>
      <c r="F69" s="151"/>
      <c r="G69" s="337">
        <f t="shared" si="40"/>
        <v>0</v>
      </c>
      <c r="H69" s="151"/>
      <c r="I69" s="151"/>
      <c r="J69" s="47">
        <f t="shared" si="41"/>
        <v>0</v>
      </c>
      <c r="K69" s="151"/>
      <c r="L69" s="151"/>
      <c r="M69" s="337">
        <f t="shared" si="42"/>
        <v>0</v>
      </c>
      <c r="N69" s="151"/>
      <c r="O69" s="151"/>
      <c r="P69" s="47">
        <f t="shared" si="43"/>
        <v>0</v>
      </c>
      <c r="Q69" s="340">
        <f t="shared" si="35"/>
        <v>0</v>
      </c>
    </row>
    <row r="70" spans="1:17" x14ac:dyDescent="0.2">
      <c r="A70" s="3" t="s">
        <v>172</v>
      </c>
      <c r="B70" s="151"/>
      <c r="C70" s="151"/>
      <c r="D70" s="337">
        <f t="shared" si="30"/>
        <v>0</v>
      </c>
      <c r="E70" s="151"/>
      <c r="F70" s="151"/>
      <c r="G70" s="337">
        <f t="shared" si="40"/>
        <v>0</v>
      </c>
      <c r="H70" s="151"/>
      <c r="I70" s="151"/>
      <c r="J70" s="47">
        <f t="shared" si="41"/>
        <v>0</v>
      </c>
      <c r="K70" s="151"/>
      <c r="L70" s="151"/>
      <c r="M70" s="337">
        <f t="shared" si="42"/>
        <v>0</v>
      </c>
      <c r="N70" s="151"/>
      <c r="O70" s="151"/>
      <c r="P70" s="47">
        <f t="shared" si="43"/>
        <v>0</v>
      </c>
      <c r="Q70" s="340">
        <f t="shared" si="35"/>
        <v>0</v>
      </c>
    </row>
    <row r="71" spans="1:17" x14ac:dyDescent="0.2">
      <c r="A71" s="3" t="s">
        <v>164</v>
      </c>
      <c r="B71" s="151"/>
      <c r="C71" s="151"/>
      <c r="D71" s="337">
        <f t="shared" si="30"/>
        <v>0</v>
      </c>
      <c r="E71" s="151"/>
      <c r="F71" s="151"/>
      <c r="G71" s="337">
        <f t="shared" si="40"/>
        <v>0</v>
      </c>
      <c r="H71" s="151"/>
      <c r="I71" s="151"/>
      <c r="J71" s="47">
        <f t="shared" si="41"/>
        <v>0</v>
      </c>
      <c r="K71" s="151"/>
      <c r="L71" s="151"/>
      <c r="M71" s="337">
        <f t="shared" si="42"/>
        <v>0</v>
      </c>
      <c r="N71" s="151"/>
      <c r="O71" s="151"/>
      <c r="P71" s="47">
        <f t="shared" si="43"/>
        <v>0</v>
      </c>
      <c r="Q71" s="340">
        <f t="shared" si="35"/>
        <v>0</v>
      </c>
    </row>
    <row r="72" spans="1:17" x14ac:dyDescent="0.2">
      <c r="A72" s="3" t="s">
        <v>162</v>
      </c>
      <c r="B72" s="151"/>
      <c r="C72" s="151"/>
      <c r="D72" s="337">
        <f t="shared" si="30"/>
        <v>0</v>
      </c>
      <c r="E72" s="151"/>
      <c r="F72" s="151"/>
      <c r="G72" s="337">
        <f t="shared" si="40"/>
        <v>0</v>
      </c>
      <c r="H72" s="151"/>
      <c r="I72" s="151"/>
      <c r="J72" s="47">
        <f t="shared" si="41"/>
        <v>0</v>
      </c>
      <c r="K72" s="151"/>
      <c r="L72" s="151"/>
      <c r="M72" s="337">
        <f t="shared" si="42"/>
        <v>0</v>
      </c>
      <c r="N72" s="151"/>
      <c r="O72" s="151"/>
      <c r="P72" s="47">
        <f t="shared" si="43"/>
        <v>0</v>
      </c>
      <c r="Q72" s="340">
        <f t="shared" si="35"/>
        <v>0</v>
      </c>
    </row>
    <row r="73" spans="1:17" x14ac:dyDescent="0.2">
      <c r="A73" s="3" t="s">
        <v>163</v>
      </c>
      <c r="B73" s="151"/>
      <c r="C73" s="151"/>
      <c r="D73" s="337">
        <f t="shared" si="30"/>
        <v>0</v>
      </c>
      <c r="E73" s="151"/>
      <c r="F73" s="151"/>
      <c r="G73" s="337">
        <f t="shared" si="40"/>
        <v>0</v>
      </c>
      <c r="H73" s="151"/>
      <c r="I73" s="151"/>
      <c r="J73" s="47">
        <f t="shared" si="41"/>
        <v>0</v>
      </c>
      <c r="K73" s="151"/>
      <c r="L73" s="151"/>
      <c r="M73" s="337">
        <f t="shared" si="42"/>
        <v>0</v>
      </c>
      <c r="N73" s="151"/>
      <c r="O73" s="151"/>
      <c r="P73" s="47">
        <f t="shared" si="43"/>
        <v>0</v>
      </c>
      <c r="Q73" s="340">
        <f t="shared" si="35"/>
        <v>0</v>
      </c>
    </row>
    <row r="74" spans="1:17" x14ac:dyDescent="0.2">
      <c r="A74" s="3" t="s">
        <v>165</v>
      </c>
      <c r="B74" s="151"/>
      <c r="C74" s="151"/>
      <c r="D74" s="337">
        <f t="shared" si="30"/>
        <v>0</v>
      </c>
      <c r="E74" s="151"/>
      <c r="F74" s="151"/>
      <c r="G74" s="337">
        <f t="shared" si="40"/>
        <v>0</v>
      </c>
      <c r="H74" s="151"/>
      <c r="I74" s="151"/>
      <c r="J74" s="47">
        <f t="shared" si="41"/>
        <v>0</v>
      </c>
      <c r="K74" s="151"/>
      <c r="L74" s="151"/>
      <c r="M74" s="337">
        <f t="shared" si="42"/>
        <v>0</v>
      </c>
      <c r="N74" s="151"/>
      <c r="O74" s="151"/>
      <c r="P74" s="47">
        <f t="shared" si="43"/>
        <v>0</v>
      </c>
      <c r="Q74" s="340">
        <f t="shared" si="35"/>
        <v>0</v>
      </c>
    </row>
    <row r="75" spans="1:17" x14ac:dyDescent="0.2">
      <c r="A75" s="6" t="s">
        <v>17</v>
      </c>
      <c r="B75" s="43">
        <f>SUM(B62:B74)</f>
        <v>0</v>
      </c>
      <c r="C75" s="43">
        <f>SUM(C62:C74)</f>
        <v>0</v>
      </c>
      <c r="D75" s="337">
        <f t="shared" si="30"/>
        <v>0</v>
      </c>
      <c r="E75" s="43">
        <f>SUM(E62:E74)</f>
        <v>0</v>
      </c>
      <c r="F75" s="43">
        <f>SUM(F62:F74)</f>
        <v>0</v>
      </c>
      <c r="G75" s="337">
        <f t="shared" si="40"/>
        <v>0</v>
      </c>
      <c r="H75" s="43">
        <f>SUM(H62:H74)</f>
        <v>0</v>
      </c>
      <c r="I75" s="43">
        <f>SUM(I62:I74)</f>
        <v>0</v>
      </c>
      <c r="J75" s="47">
        <f t="shared" si="41"/>
        <v>0</v>
      </c>
      <c r="K75" s="43">
        <f>SUM(K62:K74)</f>
        <v>0</v>
      </c>
      <c r="L75" s="43">
        <f>SUM(L62:L74)</f>
        <v>0</v>
      </c>
      <c r="M75" s="337">
        <f t="shared" si="42"/>
        <v>0</v>
      </c>
      <c r="N75" s="43">
        <f>SUM(N62:N74)</f>
        <v>0</v>
      </c>
      <c r="O75" s="43">
        <f>SUM(O62:O74)</f>
        <v>0</v>
      </c>
      <c r="P75" s="47">
        <f t="shared" si="43"/>
        <v>0</v>
      </c>
      <c r="Q75" s="340">
        <f t="shared" si="35"/>
        <v>0</v>
      </c>
    </row>
    <row r="76" spans="1:17" ht="5.0999999999999996" customHeight="1" x14ac:dyDescent="0.2">
      <c r="A76" s="56"/>
      <c r="B76" s="54"/>
      <c r="C76" s="54"/>
      <c r="D76" s="306" t="s">
        <v>51</v>
      </c>
      <c r="E76" s="55"/>
      <c r="F76" s="55"/>
      <c r="G76" s="306"/>
      <c r="H76" s="55"/>
      <c r="I76" s="55"/>
      <c r="J76" s="53"/>
      <c r="K76" s="55"/>
      <c r="L76" s="55"/>
      <c r="M76" s="306"/>
      <c r="N76" s="55"/>
      <c r="O76" s="55"/>
      <c r="P76" s="53"/>
      <c r="Q76" s="341"/>
    </row>
    <row r="77" spans="1:17" ht="14.25" thickBot="1" x14ac:dyDescent="0.25">
      <c r="A77" s="159" t="s">
        <v>12</v>
      </c>
      <c r="B77" s="153"/>
      <c r="C77" s="153"/>
      <c r="D77" s="338"/>
      <c r="E77" s="155"/>
      <c r="F77" s="155"/>
      <c r="G77" s="338"/>
      <c r="H77" s="155"/>
      <c r="I77" s="155"/>
      <c r="J77" s="154"/>
      <c r="K77" s="155"/>
      <c r="L77" s="155"/>
      <c r="M77" s="338"/>
      <c r="N77" s="155"/>
      <c r="O77" s="155"/>
      <c r="P77" s="154"/>
      <c r="Q77" s="343"/>
    </row>
    <row r="78" spans="1:17" x14ac:dyDescent="0.2">
      <c r="A78" s="3" t="s">
        <v>13</v>
      </c>
      <c r="B78" s="151"/>
      <c r="C78" s="151"/>
      <c r="D78" s="337">
        <f t="shared" ref="D78:D80" si="44">+SUM(B78)-SUM(C78)</f>
        <v>0</v>
      </c>
      <c r="E78" s="151"/>
      <c r="F78" s="151"/>
      <c r="G78" s="337">
        <f t="shared" ref="G78:G80" si="45">+SUM(E78)-SUM(F78)</f>
        <v>0</v>
      </c>
      <c r="H78" s="151"/>
      <c r="I78" s="151"/>
      <c r="J78" s="47">
        <f t="shared" ref="J78:J80" si="46">+SUM(H78)-SUM(I78)</f>
        <v>0</v>
      </c>
      <c r="K78" s="151"/>
      <c r="L78" s="151"/>
      <c r="M78" s="337">
        <f t="shared" ref="M78:M80" si="47">+SUM(K78)-SUM(L78)</f>
        <v>0</v>
      </c>
      <c r="N78" s="151"/>
      <c r="O78" s="151"/>
      <c r="P78" s="47">
        <f t="shared" ref="P78:P80" si="48">+SUM(N78)-SUM(O78)</f>
        <v>0</v>
      </c>
      <c r="Q78" s="340">
        <f t="shared" ref="Q78:Q80" si="49">SUM(D78,G78,J78,M78,P78)</f>
        <v>0</v>
      </c>
    </row>
    <row r="79" spans="1:17" x14ac:dyDescent="0.2">
      <c r="A79" s="3" t="s">
        <v>14</v>
      </c>
      <c r="B79" s="151"/>
      <c r="C79" s="151"/>
      <c r="D79" s="337">
        <f t="shared" si="44"/>
        <v>0</v>
      </c>
      <c r="E79" s="151"/>
      <c r="F79" s="151"/>
      <c r="G79" s="337">
        <f t="shared" si="45"/>
        <v>0</v>
      </c>
      <c r="H79" s="151"/>
      <c r="I79" s="151"/>
      <c r="J79" s="47">
        <f t="shared" si="46"/>
        <v>0</v>
      </c>
      <c r="K79" s="151"/>
      <c r="L79" s="151"/>
      <c r="M79" s="337">
        <f t="shared" si="47"/>
        <v>0</v>
      </c>
      <c r="N79" s="151"/>
      <c r="O79" s="151"/>
      <c r="P79" s="47">
        <f t="shared" si="48"/>
        <v>0</v>
      </c>
      <c r="Q79" s="340">
        <f t="shared" si="49"/>
        <v>0</v>
      </c>
    </row>
    <row r="80" spans="1:17" x14ac:dyDescent="0.2">
      <c r="A80" s="5" t="s">
        <v>62</v>
      </c>
      <c r="B80" s="181">
        <f>SUM(B78:B79)</f>
        <v>0</v>
      </c>
      <c r="C80" s="181">
        <f>SUM(C78:C79)</f>
        <v>0</v>
      </c>
      <c r="D80" s="337">
        <f t="shared" si="44"/>
        <v>0</v>
      </c>
      <c r="E80" s="181">
        <f>SUM(E78:E79)</f>
        <v>0</v>
      </c>
      <c r="F80" s="181">
        <f>SUM(F78:F79)</f>
        <v>0</v>
      </c>
      <c r="G80" s="337">
        <f t="shared" si="45"/>
        <v>0</v>
      </c>
      <c r="H80" s="181">
        <f>SUM(H78:H79)</f>
        <v>0</v>
      </c>
      <c r="I80" s="181">
        <f>SUM(I78:I79)</f>
        <v>0</v>
      </c>
      <c r="J80" s="337">
        <f t="shared" si="46"/>
        <v>0</v>
      </c>
      <c r="K80" s="181">
        <f>SUM(K78:K79)</f>
        <v>0</v>
      </c>
      <c r="L80" s="181">
        <f>SUM(L78:L79)</f>
        <v>0</v>
      </c>
      <c r="M80" s="337">
        <f t="shared" si="47"/>
        <v>0</v>
      </c>
      <c r="N80" s="181">
        <f>SUM(N78:N79)</f>
        <v>0</v>
      </c>
      <c r="O80" s="181">
        <f>SUM(O78:O79)</f>
        <v>0</v>
      </c>
      <c r="P80" s="337">
        <f t="shared" si="48"/>
        <v>0</v>
      </c>
      <c r="Q80" s="340">
        <f t="shared" si="49"/>
        <v>0</v>
      </c>
    </row>
    <row r="81" spans="1:17" ht="5.0999999999999996" customHeight="1" x14ac:dyDescent="0.2">
      <c r="A81" s="56"/>
      <c r="B81" s="54"/>
      <c r="C81" s="54"/>
      <c r="D81" s="306"/>
      <c r="E81" s="55"/>
      <c r="F81" s="55"/>
      <c r="G81" s="306"/>
      <c r="H81" s="55"/>
      <c r="I81" s="55"/>
      <c r="J81" s="53"/>
      <c r="K81" s="55"/>
      <c r="L81" s="55"/>
      <c r="M81" s="306"/>
      <c r="N81" s="55"/>
      <c r="O81" s="55"/>
      <c r="P81" s="53"/>
      <c r="Q81" s="344"/>
    </row>
    <row r="82" spans="1:17" ht="14.25" thickBot="1" x14ac:dyDescent="0.25">
      <c r="A82" s="159" t="s">
        <v>2</v>
      </c>
      <c r="B82" s="153"/>
      <c r="C82" s="153"/>
      <c r="D82" s="338"/>
      <c r="E82" s="155"/>
      <c r="F82" s="155"/>
      <c r="G82" s="338"/>
      <c r="H82" s="155"/>
      <c r="I82" s="155"/>
      <c r="J82" s="154"/>
      <c r="K82" s="155"/>
      <c r="L82" s="155"/>
      <c r="M82" s="338"/>
      <c r="N82" s="155"/>
      <c r="O82" s="155"/>
      <c r="P82" s="154"/>
      <c r="Q82" s="343"/>
    </row>
    <row r="83" spans="1:17" x14ac:dyDescent="0.2">
      <c r="A83" s="73" t="s">
        <v>44</v>
      </c>
      <c r="B83" s="151"/>
      <c r="C83" s="182"/>
      <c r="D83" s="337">
        <f t="shared" ref="D83:D92" si="50">+SUM(B83)-SUM(C83)</f>
        <v>0</v>
      </c>
      <c r="E83" s="151"/>
      <c r="F83" s="182"/>
      <c r="G83" s="337">
        <f t="shared" ref="G83:G92" si="51">+SUM(E83)-SUM(F83)</f>
        <v>0</v>
      </c>
      <c r="H83" s="43"/>
      <c r="I83" s="66"/>
      <c r="J83" s="47">
        <f t="shared" ref="J83:J92" si="52">+SUM(H83)-SUM(I83)</f>
        <v>0</v>
      </c>
      <c r="K83" s="151"/>
      <c r="L83" s="182"/>
      <c r="M83" s="337">
        <f t="shared" ref="M83:M92" si="53">+SUM(K83)-SUM(L83)</f>
        <v>0</v>
      </c>
      <c r="N83" s="151"/>
      <c r="O83" s="182"/>
      <c r="P83" s="47">
        <f t="shared" ref="P83:P92" si="54">+SUM(N83)-SUM(O83)</f>
        <v>0</v>
      </c>
      <c r="Q83" s="340">
        <f t="shared" ref="Q83:Q92" si="55">SUM(D83,G83,J83,M83,P83)</f>
        <v>0</v>
      </c>
    </row>
    <row r="84" spans="1:17" x14ac:dyDescent="0.2">
      <c r="A84" s="183" t="s">
        <v>186</v>
      </c>
      <c r="B84" s="151"/>
      <c r="C84" s="182"/>
      <c r="D84" s="337">
        <f t="shared" si="50"/>
        <v>0</v>
      </c>
      <c r="E84" s="151"/>
      <c r="F84" s="182"/>
      <c r="G84" s="337">
        <f t="shared" si="51"/>
        <v>0</v>
      </c>
      <c r="H84" s="43"/>
      <c r="I84" s="66"/>
      <c r="J84" s="47">
        <f t="shared" si="52"/>
        <v>0</v>
      </c>
      <c r="K84" s="151"/>
      <c r="L84" s="182"/>
      <c r="M84" s="337">
        <f t="shared" si="53"/>
        <v>0</v>
      </c>
      <c r="N84" s="151"/>
      <c r="O84" s="182"/>
      <c r="P84" s="47">
        <f t="shared" si="54"/>
        <v>0</v>
      </c>
      <c r="Q84" s="340">
        <f t="shared" si="55"/>
        <v>0</v>
      </c>
    </row>
    <row r="85" spans="1:17" x14ac:dyDescent="0.2">
      <c r="A85" s="183" t="s">
        <v>185</v>
      </c>
      <c r="B85" s="151"/>
      <c r="C85" s="182"/>
      <c r="D85" s="337">
        <f t="shared" si="50"/>
        <v>0</v>
      </c>
      <c r="E85" s="151"/>
      <c r="F85" s="182"/>
      <c r="G85" s="337">
        <f t="shared" si="51"/>
        <v>0</v>
      </c>
      <c r="H85" s="43"/>
      <c r="I85" s="66"/>
      <c r="J85" s="47">
        <f t="shared" si="52"/>
        <v>0</v>
      </c>
      <c r="K85" s="151"/>
      <c r="L85" s="182"/>
      <c r="M85" s="337">
        <f t="shared" si="53"/>
        <v>0</v>
      </c>
      <c r="N85" s="151"/>
      <c r="O85" s="182"/>
      <c r="P85" s="47">
        <f t="shared" si="54"/>
        <v>0</v>
      </c>
      <c r="Q85" s="340">
        <f t="shared" si="55"/>
        <v>0</v>
      </c>
    </row>
    <row r="86" spans="1:17" x14ac:dyDescent="0.2">
      <c r="A86" s="183" t="s">
        <v>195</v>
      </c>
      <c r="B86" s="151"/>
      <c r="C86" s="182"/>
      <c r="D86" s="337">
        <f t="shared" si="50"/>
        <v>0</v>
      </c>
      <c r="E86" s="151"/>
      <c r="F86" s="182"/>
      <c r="G86" s="337">
        <f t="shared" si="51"/>
        <v>0</v>
      </c>
      <c r="H86" s="43"/>
      <c r="I86" s="66"/>
      <c r="J86" s="47">
        <f t="shared" si="52"/>
        <v>0</v>
      </c>
      <c r="K86" s="151"/>
      <c r="L86" s="182"/>
      <c r="M86" s="337">
        <f t="shared" si="53"/>
        <v>0</v>
      </c>
      <c r="N86" s="151"/>
      <c r="O86" s="182"/>
      <c r="P86" s="47">
        <f t="shared" si="54"/>
        <v>0</v>
      </c>
      <c r="Q86" s="340">
        <f t="shared" si="55"/>
        <v>0</v>
      </c>
    </row>
    <row r="87" spans="1:17" x14ac:dyDescent="0.2">
      <c r="A87" s="2" t="s">
        <v>9</v>
      </c>
      <c r="B87" s="151"/>
      <c r="C87" s="182"/>
      <c r="D87" s="337">
        <f t="shared" si="50"/>
        <v>0</v>
      </c>
      <c r="E87" s="151"/>
      <c r="F87" s="182"/>
      <c r="G87" s="337">
        <f t="shared" si="51"/>
        <v>0</v>
      </c>
      <c r="H87" s="43"/>
      <c r="I87" s="66"/>
      <c r="J87" s="47">
        <f t="shared" si="52"/>
        <v>0</v>
      </c>
      <c r="K87" s="151"/>
      <c r="L87" s="182"/>
      <c r="M87" s="337">
        <f t="shared" si="53"/>
        <v>0</v>
      </c>
      <c r="N87" s="151"/>
      <c r="O87" s="182"/>
      <c r="P87" s="47">
        <f t="shared" si="54"/>
        <v>0</v>
      </c>
      <c r="Q87" s="340">
        <f t="shared" si="55"/>
        <v>0</v>
      </c>
    </row>
    <row r="88" spans="1:17" x14ac:dyDescent="0.2">
      <c r="A88" s="2" t="s">
        <v>8</v>
      </c>
      <c r="B88" s="151"/>
      <c r="C88" s="182"/>
      <c r="D88" s="337">
        <f t="shared" si="50"/>
        <v>0</v>
      </c>
      <c r="E88" s="151"/>
      <c r="F88" s="182"/>
      <c r="G88" s="337">
        <f t="shared" si="51"/>
        <v>0</v>
      </c>
      <c r="H88" s="43"/>
      <c r="I88" s="66"/>
      <c r="J88" s="47">
        <f t="shared" si="52"/>
        <v>0</v>
      </c>
      <c r="K88" s="151"/>
      <c r="L88" s="182"/>
      <c r="M88" s="337">
        <f t="shared" si="53"/>
        <v>0</v>
      </c>
      <c r="N88" s="151"/>
      <c r="O88" s="182"/>
      <c r="P88" s="47">
        <f t="shared" si="54"/>
        <v>0</v>
      </c>
      <c r="Q88" s="340">
        <f t="shared" si="55"/>
        <v>0</v>
      </c>
    </row>
    <row r="89" spans="1:17" x14ac:dyDescent="0.2">
      <c r="A89" s="2" t="s">
        <v>10</v>
      </c>
      <c r="B89" s="151"/>
      <c r="C89" s="182"/>
      <c r="D89" s="337">
        <f t="shared" si="50"/>
        <v>0</v>
      </c>
      <c r="E89" s="151"/>
      <c r="F89" s="182"/>
      <c r="G89" s="337">
        <f t="shared" si="51"/>
        <v>0</v>
      </c>
      <c r="H89" s="43"/>
      <c r="I89" s="66"/>
      <c r="J89" s="47">
        <f t="shared" si="52"/>
        <v>0</v>
      </c>
      <c r="K89" s="151"/>
      <c r="L89" s="182"/>
      <c r="M89" s="337">
        <f t="shared" si="53"/>
        <v>0</v>
      </c>
      <c r="N89" s="151"/>
      <c r="O89" s="182"/>
      <c r="P89" s="47">
        <f t="shared" si="54"/>
        <v>0</v>
      </c>
      <c r="Q89" s="340">
        <f t="shared" si="55"/>
        <v>0</v>
      </c>
    </row>
    <row r="90" spans="1:17" x14ac:dyDescent="0.2">
      <c r="A90" s="86" t="s">
        <v>11</v>
      </c>
      <c r="B90" s="151"/>
      <c r="C90" s="182"/>
      <c r="D90" s="337">
        <f t="shared" si="50"/>
        <v>0</v>
      </c>
      <c r="E90" s="151"/>
      <c r="F90" s="182"/>
      <c r="G90" s="337">
        <f t="shared" si="51"/>
        <v>0</v>
      </c>
      <c r="H90" s="43"/>
      <c r="I90" s="66"/>
      <c r="J90" s="47">
        <f t="shared" si="52"/>
        <v>0</v>
      </c>
      <c r="K90" s="151"/>
      <c r="L90" s="182"/>
      <c r="M90" s="337">
        <f t="shared" si="53"/>
        <v>0</v>
      </c>
      <c r="N90" s="151"/>
      <c r="O90" s="182"/>
      <c r="P90" s="47">
        <f t="shared" si="54"/>
        <v>0</v>
      </c>
      <c r="Q90" s="340">
        <f t="shared" si="55"/>
        <v>0</v>
      </c>
    </row>
    <row r="91" spans="1:17" x14ac:dyDescent="0.2">
      <c r="A91" s="3" t="s">
        <v>32</v>
      </c>
      <c r="B91" s="336"/>
      <c r="C91" s="151"/>
      <c r="D91" s="337">
        <f t="shared" si="50"/>
        <v>0</v>
      </c>
      <c r="E91" s="336"/>
      <c r="F91" s="151"/>
      <c r="G91" s="337">
        <f t="shared" si="51"/>
        <v>0</v>
      </c>
      <c r="H91" s="336"/>
      <c r="I91" s="151"/>
      <c r="J91" s="47">
        <f t="shared" si="52"/>
        <v>0</v>
      </c>
      <c r="K91" s="336"/>
      <c r="L91" s="43"/>
      <c r="M91" s="337">
        <f t="shared" si="53"/>
        <v>0</v>
      </c>
      <c r="N91" s="336"/>
      <c r="O91" s="151"/>
      <c r="P91" s="47">
        <f t="shared" si="54"/>
        <v>0</v>
      </c>
      <c r="Q91" s="340">
        <f t="shared" si="55"/>
        <v>0</v>
      </c>
    </row>
    <row r="92" spans="1:17" ht="13.5" x14ac:dyDescent="0.2">
      <c r="A92" s="7" t="s">
        <v>31</v>
      </c>
      <c r="B92" s="43">
        <f>SUM(B83:B91)</f>
        <v>0</v>
      </c>
      <c r="C92" s="43">
        <f>SUM(C83:C91)</f>
        <v>0</v>
      </c>
      <c r="D92" s="337">
        <f t="shared" si="50"/>
        <v>0</v>
      </c>
      <c r="E92" s="43">
        <f>SUM(E83:E90)</f>
        <v>0</v>
      </c>
      <c r="F92" s="43">
        <f>SUM(F83:F91)</f>
        <v>0</v>
      </c>
      <c r="G92" s="337">
        <f t="shared" si="51"/>
        <v>0</v>
      </c>
      <c r="H92" s="43">
        <f>SUM(H83:H90)</f>
        <v>0</v>
      </c>
      <c r="I92" s="43">
        <f>SUM(I83:I91)</f>
        <v>0</v>
      </c>
      <c r="J92" s="47">
        <f t="shared" si="52"/>
        <v>0</v>
      </c>
      <c r="K92" s="43">
        <f>SUM(K83:K90)</f>
        <v>0</v>
      </c>
      <c r="L92" s="43">
        <f>SUM(L83:L91)</f>
        <v>0</v>
      </c>
      <c r="M92" s="337">
        <f t="shared" si="53"/>
        <v>0</v>
      </c>
      <c r="N92" s="43">
        <f>SUM(N83:N90)</f>
        <v>0</v>
      </c>
      <c r="O92" s="43">
        <f>SUM(O83:O91)</f>
        <v>0</v>
      </c>
      <c r="P92" s="47">
        <f t="shared" si="54"/>
        <v>0</v>
      </c>
      <c r="Q92" s="340">
        <f t="shared" si="55"/>
        <v>0</v>
      </c>
    </row>
    <row r="93" spans="1:17" ht="5.0999999999999996" customHeight="1" x14ac:dyDescent="0.2">
      <c r="A93" s="56"/>
      <c r="B93" s="54"/>
      <c r="C93" s="54"/>
      <c r="D93" s="306"/>
      <c r="E93" s="55"/>
      <c r="F93" s="55"/>
      <c r="G93" s="306"/>
      <c r="H93" s="55"/>
      <c r="I93" s="55"/>
      <c r="J93" s="53"/>
      <c r="K93" s="55"/>
      <c r="L93" s="55"/>
      <c r="M93" s="306"/>
      <c r="N93" s="55"/>
      <c r="O93" s="55"/>
      <c r="P93" s="53"/>
      <c r="Q93" s="344"/>
    </row>
    <row r="94" spans="1:17" ht="14.25" thickBot="1" x14ac:dyDescent="0.25">
      <c r="A94" s="160" t="s">
        <v>5</v>
      </c>
      <c r="B94" s="153"/>
      <c r="C94" s="153"/>
      <c r="D94" s="338"/>
      <c r="E94" s="155"/>
      <c r="F94" s="155"/>
      <c r="G94" s="338"/>
      <c r="H94" s="155"/>
      <c r="I94" s="155"/>
      <c r="J94" s="154"/>
      <c r="K94" s="155"/>
      <c r="L94" s="155"/>
      <c r="M94" s="338"/>
      <c r="N94" s="155"/>
      <c r="O94" s="155"/>
      <c r="P94" s="154"/>
      <c r="Q94" s="343"/>
    </row>
    <row r="95" spans="1:17" x14ac:dyDescent="0.2">
      <c r="A95" s="86" t="s">
        <v>73</v>
      </c>
      <c r="B95" s="151"/>
      <c r="C95" s="151"/>
      <c r="D95" s="337">
        <f t="shared" ref="D95:D103" si="56">+SUM(B95)-SUM(C95)</f>
        <v>0</v>
      </c>
      <c r="E95" s="151"/>
      <c r="F95" s="151"/>
      <c r="G95" s="337">
        <f t="shared" ref="G95:G103" si="57">+SUM(E95)-SUM(F95)</f>
        <v>0</v>
      </c>
      <c r="H95" s="151"/>
      <c r="I95" s="151"/>
      <c r="J95" s="47">
        <f t="shared" ref="J95:J103" si="58">+SUM(H95)-SUM(I95)</f>
        <v>0</v>
      </c>
      <c r="K95" s="151"/>
      <c r="L95" s="151"/>
      <c r="M95" s="337">
        <f t="shared" ref="M95:M103" si="59">+SUM(K95)-SUM(L95)</f>
        <v>0</v>
      </c>
      <c r="N95" s="151"/>
      <c r="O95" s="151"/>
      <c r="P95" s="47">
        <f t="shared" ref="P95:P103" si="60">+SUM(N95)-SUM(O95)</f>
        <v>0</v>
      </c>
      <c r="Q95" s="340">
        <f t="shared" ref="Q95:Q112" si="61">SUM(D95,G95,J95,M95,P95)</f>
        <v>0</v>
      </c>
    </row>
    <row r="96" spans="1:17" x14ac:dyDescent="0.2">
      <c r="A96" s="86" t="s">
        <v>74</v>
      </c>
      <c r="B96" s="151"/>
      <c r="C96" s="151"/>
      <c r="D96" s="337">
        <f t="shared" si="56"/>
        <v>0</v>
      </c>
      <c r="E96" s="151"/>
      <c r="F96" s="151"/>
      <c r="G96" s="337">
        <f t="shared" si="57"/>
        <v>0</v>
      </c>
      <c r="H96" s="151"/>
      <c r="I96" s="151"/>
      <c r="J96" s="47">
        <f t="shared" si="58"/>
        <v>0</v>
      </c>
      <c r="K96" s="151"/>
      <c r="L96" s="151"/>
      <c r="M96" s="337">
        <f t="shared" si="59"/>
        <v>0</v>
      </c>
      <c r="N96" s="151"/>
      <c r="O96" s="151"/>
      <c r="P96" s="47">
        <f t="shared" si="60"/>
        <v>0</v>
      </c>
      <c r="Q96" s="340">
        <f t="shared" si="61"/>
        <v>0</v>
      </c>
    </row>
    <row r="97" spans="1:18" x14ac:dyDescent="0.2">
      <c r="A97" s="86" t="s">
        <v>68</v>
      </c>
      <c r="B97" s="151"/>
      <c r="C97" s="151"/>
      <c r="D97" s="337">
        <f t="shared" si="56"/>
        <v>0</v>
      </c>
      <c r="E97" s="151"/>
      <c r="F97" s="151"/>
      <c r="G97" s="337">
        <f t="shared" si="57"/>
        <v>0</v>
      </c>
      <c r="H97" s="151"/>
      <c r="I97" s="151"/>
      <c r="J97" s="47">
        <f t="shared" si="58"/>
        <v>0</v>
      </c>
      <c r="K97" s="151"/>
      <c r="L97" s="151"/>
      <c r="M97" s="337">
        <f t="shared" si="59"/>
        <v>0</v>
      </c>
      <c r="N97" s="151"/>
      <c r="O97" s="151"/>
      <c r="P97" s="47">
        <f t="shared" si="60"/>
        <v>0</v>
      </c>
      <c r="Q97" s="340">
        <f t="shared" si="61"/>
        <v>0</v>
      </c>
    </row>
    <row r="98" spans="1:18" x14ac:dyDescent="0.2">
      <c r="A98" s="86" t="s">
        <v>75</v>
      </c>
      <c r="B98" s="151"/>
      <c r="C98" s="151"/>
      <c r="D98" s="337">
        <f t="shared" si="56"/>
        <v>0</v>
      </c>
      <c r="E98" s="151"/>
      <c r="F98" s="151"/>
      <c r="G98" s="337">
        <f t="shared" si="57"/>
        <v>0</v>
      </c>
      <c r="H98" s="151"/>
      <c r="I98" s="151"/>
      <c r="J98" s="47">
        <f t="shared" si="58"/>
        <v>0</v>
      </c>
      <c r="K98" s="151"/>
      <c r="L98" s="151"/>
      <c r="M98" s="337">
        <f t="shared" si="59"/>
        <v>0</v>
      </c>
      <c r="N98" s="151"/>
      <c r="O98" s="151"/>
      <c r="P98" s="47">
        <f t="shared" si="60"/>
        <v>0</v>
      </c>
      <c r="Q98" s="340">
        <f t="shared" si="61"/>
        <v>0</v>
      </c>
    </row>
    <row r="99" spans="1:18" x14ac:dyDescent="0.2">
      <c r="A99" s="86" t="s">
        <v>76</v>
      </c>
      <c r="B99" s="151"/>
      <c r="C99" s="151"/>
      <c r="D99" s="337">
        <f t="shared" si="56"/>
        <v>0</v>
      </c>
      <c r="E99" s="151"/>
      <c r="F99" s="151"/>
      <c r="G99" s="337">
        <f t="shared" si="57"/>
        <v>0</v>
      </c>
      <c r="H99" s="151"/>
      <c r="I99" s="151"/>
      <c r="J99" s="47">
        <f t="shared" si="58"/>
        <v>0</v>
      </c>
      <c r="K99" s="151"/>
      <c r="L99" s="151"/>
      <c r="M99" s="337">
        <f t="shared" si="59"/>
        <v>0</v>
      </c>
      <c r="N99" s="151"/>
      <c r="O99" s="151"/>
      <c r="P99" s="47">
        <f t="shared" si="60"/>
        <v>0</v>
      </c>
      <c r="Q99" s="340">
        <f t="shared" si="61"/>
        <v>0</v>
      </c>
    </row>
    <row r="100" spans="1:18" x14ac:dyDescent="0.2">
      <c r="A100" s="86" t="s">
        <v>69</v>
      </c>
      <c r="B100" s="151"/>
      <c r="C100" s="151"/>
      <c r="D100" s="337">
        <f t="shared" si="56"/>
        <v>0</v>
      </c>
      <c r="E100" s="151"/>
      <c r="F100" s="151"/>
      <c r="G100" s="337">
        <f t="shared" si="57"/>
        <v>0</v>
      </c>
      <c r="H100" s="151"/>
      <c r="I100" s="151"/>
      <c r="J100" s="47">
        <f t="shared" si="58"/>
        <v>0</v>
      </c>
      <c r="K100" s="151"/>
      <c r="L100" s="151"/>
      <c r="M100" s="337">
        <f t="shared" si="59"/>
        <v>0</v>
      </c>
      <c r="N100" s="151"/>
      <c r="O100" s="151"/>
      <c r="P100" s="47">
        <f t="shared" si="60"/>
        <v>0</v>
      </c>
      <c r="Q100" s="340">
        <f t="shared" si="61"/>
        <v>0</v>
      </c>
    </row>
    <row r="101" spans="1:18" x14ac:dyDescent="0.2">
      <c r="A101" s="86" t="s">
        <v>70</v>
      </c>
      <c r="B101" s="151"/>
      <c r="C101" s="151"/>
      <c r="D101" s="337">
        <f t="shared" si="56"/>
        <v>0</v>
      </c>
      <c r="E101" s="151"/>
      <c r="F101" s="151"/>
      <c r="G101" s="337">
        <f t="shared" si="57"/>
        <v>0</v>
      </c>
      <c r="H101" s="151"/>
      <c r="I101" s="151"/>
      <c r="J101" s="47">
        <f t="shared" si="58"/>
        <v>0</v>
      </c>
      <c r="K101" s="151"/>
      <c r="L101" s="151"/>
      <c r="M101" s="337">
        <f t="shared" si="59"/>
        <v>0</v>
      </c>
      <c r="N101" s="151"/>
      <c r="O101" s="151"/>
      <c r="P101" s="47">
        <f t="shared" si="60"/>
        <v>0</v>
      </c>
      <c r="Q101" s="340">
        <f t="shared" si="61"/>
        <v>0</v>
      </c>
    </row>
    <row r="102" spans="1:18" x14ac:dyDescent="0.2">
      <c r="A102" s="86" t="s">
        <v>11</v>
      </c>
      <c r="B102" s="151"/>
      <c r="C102" s="151"/>
      <c r="D102" s="337">
        <f t="shared" si="56"/>
        <v>0</v>
      </c>
      <c r="E102" s="151"/>
      <c r="F102" s="151"/>
      <c r="G102" s="337">
        <f t="shared" si="57"/>
        <v>0</v>
      </c>
      <c r="H102" s="151"/>
      <c r="I102" s="151"/>
      <c r="J102" s="47">
        <f t="shared" si="58"/>
        <v>0</v>
      </c>
      <c r="K102" s="151"/>
      <c r="L102" s="151"/>
      <c r="M102" s="337">
        <f t="shared" si="59"/>
        <v>0</v>
      </c>
      <c r="N102" s="151"/>
      <c r="O102" s="151"/>
      <c r="P102" s="47">
        <f t="shared" si="60"/>
        <v>0</v>
      </c>
      <c r="Q102" s="340">
        <f t="shared" si="61"/>
        <v>0</v>
      </c>
    </row>
    <row r="103" spans="1:18" ht="13.5" x14ac:dyDescent="0.2">
      <c r="A103" s="7" t="s">
        <v>33</v>
      </c>
      <c r="B103" s="43">
        <f>SUM(B95:B102)</f>
        <v>0</v>
      </c>
      <c r="C103" s="43">
        <f>SUM(C95:C102)</f>
        <v>0</v>
      </c>
      <c r="D103" s="337">
        <f t="shared" si="56"/>
        <v>0</v>
      </c>
      <c r="E103" s="43">
        <f>SUM(E95:E102)</f>
        <v>0</v>
      </c>
      <c r="F103" s="43">
        <f>SUM(F95:F102)</f>
        <v>0</v>
      </c>
      <c r="G103" s="337">
        <f t="shared" si="57"/>
        <v>0</v>
      </c>
      <c r="H103" s="43">
        <f>SUM(H95:H102)</f>
        <v>0</v>
      </c>
      <c r="I103" s="43">
        <f>SUM(I95:I102)</f>
        <v>0</v>
      </c>
      <c r="J103" s="47">
        <f t="shared" si="58"/>
        <v>0</v>
      </c>
      <c r="K103" s="43">
        <f>SUM(K95:K102)</f>
        <v>0</v>
      </c>
      <c r="L103" s="43">
        <f>SUM(L95:L102)</f>
        <v>0</v>
      </c>
      <c r="M103" s="337">
        <f t="shared" si="59"/>
        <v>0</v>
      </c>
      <c r="N103" s="43">
        <f>SUM(N95:N102)</f>
        <v>0</v>
      </c>
      <c r="O103" s="43">
        <f>SUM(O95:O102)</f>
        <v>0</v>
      </c>
      <c r="P103" s="47">
        <f t="shared" si="60"/>
        <v>0</v>
      </c>
      <c r="Q103" s="340">
        <f t="shared" si="61"/>
        <v>0</v>
      </c>
    </row>
    <row r="104" spans="1:18" ht="5.0999999999999996" customHeight="1" x14ac:dyDescent="0.2">
      <c r="A104" s="56"/>
      <c r="B104" s="54"/>
      <c r="C104" s="54"/>
      <c r="D104" s="306"/>
      <c r="E104" s="55"/>
      <c r="F104" s="55"/>
      <c r="G104" s="306"/>
      <c r="H104" s="55"/>
      <c r="I104" s="55"/>
      <c r="J104" s="53"/>
      <c r="K104" s="55"/>
      <c r="L104" s="55"/>
      <c r="M104" s="306"/>
      <c r="N104" s="55"/>
      <c r="O104" s="55"/>
      <c r="P104" s="53"/>
      <c r="Q104" s="344"/>
    </row>
    <row r="105" spans="1:18" ht="14.25" thickBot="1" x14ac:dyDescent="0.25">
      <c r="A105" s="4" t="s">
        <v>6</v>
      </c>
      <c r="B105" s="43"/>
      <c r="C105" s="43"/>
      <c r="D105" s="337"/>
      <c r="E105" s="48"/>
      <c r="F105" s="48"/>
      <c r="G105" s="337"/>
      <c r="H105" s="48"/>
      <c r="I105" s="48"/>
      <c r="J105" s="47"/>
      <c r="K105" s="48"/>
      <c r="L105" s="48"/>
      <c r="M105" s="337"/>
      <c r="N105" s="48"/>
      <c r="O105" s="48"/>
      <c r="P105" s="47"/>
      <c r="Q105" s="340">
        <f t="shared" si="61"/>
        <v>0</v>
      </c>
    </row>
    <row r="106" spans="1:18" x14ac:dyDescent="0.2">
      <c r="A106" s="86" t="s">
        <v>77</v>
      </c>
      <c r="B106" s="151"/>
      <c r="C106" s="182"/>
      <c r="D106" s="337">
        <f t="shared" ref="D106:D112" si="62">+SUM(B106)-SUM(C106)</f>
        <v>0</v>
      </c>
      <c r="E106" s="151"/>
      <c r="F106" s="182"/>
      <c r="G106" s="337">
        <f t="shared" ref="G106:G112" si="63">+SUM(E106)-SUM(F106)</f>
        <v>0</v>
      </c>
      <c r="H106" s="151"/>
      <c r="I106" s="182"/>
      <c r="J106" s="47">
        <f t="shared" ref="J106:J112" si="64">+SUM(H106)-SUM(I106)</f>
        <v>0</v>
      </c>
      <c r="K106" s="151"/>
      <c r="L106" s="182"/>
      <c r="M106" s="337">
        <f t="shared" ref="M106:M112" si="65">+SUM(K106)-SUM(L106)</f>
        <v>0</v>
      </c>
      <c r="N106" s="151"/>
      <c r="O106" s="182"/>
      <c r="P106" s="47">
        <f t="shared" ref="P106:P112" si="66">+SUM(N106)-SUM(O106)</f>
        <v>0</v>
      </c>
      <c r="Q106" s="340">
        <f t="shared" si="61"/>
        <v>0</v>
      </c>
    </row>
    <row r="107" spans="1:18" x14ac:dyDescent="0.2">
      <c r="A107" s="86" t="s">
        <v>67</v>
      </c>
      <c r="B107" s="151"/>
      <c r="C107" s="182"/>
      <c r="D107" s="337">
        <f t="shared" si="62"/>
        <v>0</v>
      </c>
      <c r="E107" s="151"/>
      <c r="F107" s="182"/>
      <c r="G107" s="337">
        <f t="shared" si="63"/>
        <v>0</v>
      </c>
      <c r="H107" s="151"/>
      <c r="I107" s="182"/>
      <c r="J107" s="47">
        <f t="shared" si="64"/>
        <v>0</v>
      </c>
      <c r="K107" s="151"/>
      <c r="L107" s="182"/>
      <c r="M107" s="337">
        <f t="shared" si="65"/>
        <v>0</v>
      </c>
      <c r="N107" s="151"/>
      <c r="O107" s="182"/>
      <c r="P107" s="47">
        <f t="shared" si="66"/>
        <v>0</v>
      </c>
      <c r="Q107" s="340">
        <f t="shared" si="61"/>
        <v>0</v>
      </c>
    </row>
    <row r="108" spans="1:18" x14ac:dyDescent="0.2">
      <c r="A108" s="86" t="s">
        <v>69</v>
      </c>
      <c r="B108" s="151"/>
      <c r="C108" s="182"/>
      <c r="D108" s="337">
        <f t="shared" si="62"/>
        <v>0</v>
      </c>
      <c r="E108" s="151"/>
      <c r="F108" s="182"/>
      <c r="G108" s="337">
        <f t="shared" si="63"/>
        <v>0</v>
      </c>
      <c r="H108" s="151"/>
      <c r="I108" s="182"/>
      <c r="J108" s="47">
        <f t="shared" si="64"/>
        <v>0</v>
      </c>
      <c r="K108" s="151"/>
      <c r="L108" s="182"/>
      <c r="M108" s="337">
        <f t="shared" si="65"/>
        <v>0</v>
      </c>
      <c r="N108" s="151"/>
      <c r="O108" s="182"/>
      <c r="P108" s="47">
        <f t="shared" si="66"/>
        <v>0</v>
      </c>
      <c r="Q108" s="340">
        <f t="shared" si="61"/>
        <v>0</v>
      </c>
    </row>
    <row r="109" spans="1:18" x14ac:dyDescent="0.2">
      <c r="A109" s="86" t="s">
        <v>70</v>
      </c>
      <c r="B109" s="151"/>
      <c r="C109" s="182"/>
      <c r="D109" s="337">
        <f t="shared" si="62"/>
        <v>0</v>
      </c>
      <c r="E109" s="151"/>
      <c r="F109" s="182"/>
      <c r="G109" s="337">
        <f t="shared" si="63"/>
        <v>0</v>
      </c>
      <c r="H109" s="151"/>
      <c r="I109" s="182"/>
      <c r="J109" s="47">
        <f t="shared" si="64"/>
        <v>0</v>
      </c>
      <c r="K109" s="151"/>
      <c r="L109" s="182"/>
      <c r="M109" s="337">
        <f t="shared" si="65"/>
        <v>0</v>
      </c>
      <c r="N109" s="151"/>
      <c r="O109" s="182"/>
      <c r="P109" s="47">
        <f t="shared" si="66"/>
        <v>0</v>
      </c>
      <c r="Q109" s="340">
        <f t="shared" si="61"/>
        <v>0</v>
      </c>
    </row>
    <row r="110" spans="1:18" x14ac:dyDescent="0.2">
      <c r="A110" s="3" t="s">
        <v>11</v>
      </c>
      <c r="B110" s="151"/>
      <c r="C110" s="182"/>
      <c r="D110" s="337">
        <f t="shared" si="62"/>
        <v>0</v>
      </c>
      <c r="E110" s="151"/>
      <c r="F110" s="182"/>
      <c r="G110" s="337">
        <f t="shared" si="63"/>
        <v>0</v>
      </c>
      <c r="H110" s="151"/>
      <c r="I110" s="182"/>
      <c r="J110" s="47">
        <f t="shared" si="64"/>
        <v>0</v>
      </c>
      <c r="K110" s="151"/>
      <c r="L110" s="182"/>
      <c r="M110" s="337">
        <f t="shared" si="65"/>
        <v>0</v>
      </c>
      <c r="N110" s="151"/>
      <c r="O110" s="182"/>
      <c r="P110" s="47">
        <f t="shared" si="66"/>
        <v>0</v>
      </c>
      <c r="Q110" s="340">
        <f t="shared" si="61"/>
        <v>0</v>
      </c>
    </row>
    <row r="111" spans="1:18" ht="14.25" thickBot="1" x14ac:dyDescent="0.25">
      <c r="A111" s="7" t="s">
        <v>34</v>
      </c>
      <c r="B111" s="181">
        <f>SUM(B106:B110)</f>
        <v>0</v>
      </c>
      <c r="C111" s="181">
        <f>SUM(C106:C110)</f>
        <v>0</v>
      </c>
      <c r="D111" s="337">
        <f t="shared" si="62"/>
        <v>0</v>
      </c>
      <c r="E111" s="181">
        <f>SUM(E106:E110)</f>
        <v>0</v>
      </c>
      <c r="F111" s="181">
        <f>SUM(F106:F110)</f>
        <v>0</v>
      </c>
      <c r="G111" s="337">
        <f t="shared" si="63"/>
        <v>0</v>
      </c>
      <c r="H111" s="43">
        <f>SUM(H106:H110)</f>
        <v>0</v>
      </c>
      <c r="I111" s="43">
        <f>SUM(I106:I110)</f>
        <v>0</v>
      </c>
      <c r="J111" s="47">
        <f t="shared" si="64"/>
        <v>0</v>
      </c>
      <c r="K111" s="43">
        <f>SUM(K106:K110)</f>
        <v>0</v>
      </c>
      <c r="L111" s="43">
        <f>SUM(L106:L110)</f>
        <v>0</v>
      </c>
      <c r="M111" s="337">
        <f t="shared" si="65"/>
        <v>0</v>
      </c>
      <c r="N111" s="43">
        <f>SUM(N106:N110)</f>
        <v>0</v>
      </c>
      <c r="O111" s="43">
        <f>SUM(O106:O110)</f>
        <v>0</v>
      </c>
      <c r="P111" s="47">
        <f t="shared" si="66"/>
        <v>0</v>
      </c>
      <c r="Q111" s="340">
        <f t="shared" si="61"/>
        <v>0</v>
      </c>
    </row>
    <row r="112" spans="1:18" x14ac:dyDescent="0.2">
      <c r="A112" s="146" t="s">
        <v>15</v>
      </c>
      <c r="B112" s="347">
        <f>SUM(B60,B75,B80,B92,B103,B111)</f>
        <v>0</v>
      </c>
      <c r="C112" s="347">
        <f>SUM(C60,C75,C80,C92,C103,C111)</f>
        <v>999</v>
      </c>
      <c r="D112" s="339">
        <f t="shared" si="62"/>
        <v>-999</v>
      </c>
      <c r="E112" s="347">
        <f>SUM(E60,E75,E80,E92,E103,E111)</f>
        <v>0</v>
      </c>
      <c r="F112" s="347">
        <f>SUM(F60,F75,F80,F92,F103,F111)</f>
        <v>0</v>
      </c>
      <c r="G112" s="339">
        <f t="shared" si="63"/>
        <v>0</v>
      </c>
      <c r="H112" s="70">
        <f>SUM(H60,H75,H80,H92,H103,H111)</f>
        <v>500</v>
      </c>
      <c r="I112" s="70">
        <f>SUM(I60,I75,I80,I92,I103,I111)</f>
        <v>0</v>
      </c>
      <c r="J112" s="194">
        <f t="shared" si="64"/>
        <v>500</v>
      </c>
      <c r="K112" s="70">
        <f>SUM(K60,K75,K80,K92,K103,K111)</f>
        <v>890000</v>
      </c>
      <c r="L112" s="70">
        <f>SUM(L60,L75,L80,L92,L103,L111)</f>
        <v>0</v>
      </c>
      <c r="M112" s="339">
        <f t="shared" si="65"/>
        <v>890000</v>
      </c>
      <c r="N112" s="70">
        <f>SUM(N60,N75,N80,N92,N103,N111)</f>
        <v>0</v>
      </c>
      <c r="O112" s="70">
        <f>SUM(O60,O75,O80,O92,O103,O111)</f>
        <v>0</v>
      </c>
      <c r="P112" s="194">
        <f t="shared" si="66"/>
        <v>0</v>
      </c>
      <c r="Q112" s="346">
        <f t="shared" si="61"/>
        <v>889501</v>
      </c>
      <c r="R112" s="37"/>
    </row>
    <row r="113" spans="1:9" ht="25.5" customHeight="1" x14ac:dyDescent="0.2">
      <c r="A113" s="368" t="s">
        <v>184</v>
      </c>
      <c r="B113" s="369"/>
      <c r="C113" s="369"/>
      <c r="D113" s="369"/>
      <c r="E113" s="369"/>
      <c r="F113" s="369"/>
      <c r="G113" s="369"/>
      <c r="H113" s="369"/>
      <c r="I113" s="369"/>
    </row>
    <row r="116" spans="1:9" x14ac:dyDescent="0.2">
      <c r="E116" s="43"/>
    </row>
  </sheetData>
  <sheetProtection sheet="1" objects="1" scenarios="1"/>
  <mergeCells count="12">
    <mergeCell ref="C1:I1"/>
    <mergeCell ref="A113:I113"/>
    <mergeCell ref="N4:P4"/>
    <mergeCell ref="B4:D4"/>
    <mergeCell ref="B3:D3"/>
    <mergeCell ref="E4:G4"/>
    <mergeCell ref="N3:P3"/>
    <mergeCell ref="H4:J4"/>
    <mergeCell ref="K4:M4"/>
    <mergeCell ref="E3:G3"/>
    <mergeCell ref="H3:J3"/>
    <mergeCell ref="K3:M3"/>
  </mergeCells>
  <printOptions headings="1" gridLines="1"/>
  <pageMargins left="0.7" right="0.7" top="0.75" bottom="0.75" header="0.3" footer="0.3"/>
  <pageSetup scale="50" pageOrder="overThenDown" orientation="landscape" r:id="rId1"/>
  <ignoredErrors>
    <ignoredError sqref="D43 D58 D75 D80 D103 D111:D112 D60 J58 J60 J75 J80 J103 J111:J112 M111:M112 M103 M60 M58 J43 J32 M32 M43 M75 M80 M21 M28 M14 J14 J21 J28" formula="1"/>
    <ignoredError sqref="B80:C80 D6:D13 D15:D20 D22:D27 D29:D31 D33:D36 G6 G7:G12 G17:G20 G24:G27 G30:G31 G34:G42 G46:G57 G62:G72 G73:G74 G78:G79 G83:G92 G95:G102 G106:G110" unlockedFormula="1"/>
    <ignoredError sqref="D32 D28 D21 D14 G111:G112 G14 G21 G28 G32 G43 G58 G60 G75 G80 G103" formula="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zoomScaleNormal="100" workbookViewId="0">
      <pane xSplit="1" topLeftCell="B1" activePane="topRight" state="frozen"/>
      <selection pane="topRight"/>
    </sheetView>
  </sheetViews>
  <sheetFormatPr defaultRowHeight="12.75" x14ac:dyDescent="0.2"/>
  <cols>
    <col min="1" max="1" width="22.83203125" customWidth="1"/>
    <col min="2" max="16" width="12.83203125" customWidth="1"/>
    <col min="17" max="18" width="13.83203125" customWidth="1"/>
    <col min="19" max="21" width="11.83203125" customWidth="1"/>
  </cols>
  <sheetData>
    <row r="1" spans="1:22" ht="20.100000000000001" customHeight="1" x14ac:dyDescent="0.3">
      <c r="A1" s="22"/>
      <c r="B1" s="22"/>
      <c r="C1" s="393" t="s">
        <v>118</v>
      </c>
      <c r="D1" s="393"/>
      <c r="E1" s="393"/>
      <c r="F1" s="393"/>
      <c r="G1" s="393"/>
      <c r="H1" s="393"/>
      <c r="I1" s="34">
        <f>+('4-Year Forecast'!$B$4)</f>
        <v>2013</v>
      </c>
      <c r="J1" s="22"/>
      <c r="L1" s="29"/>
      <c r="M1" s="29"/>
      <c r="N1" s="29"/>
      <c r="O1" s="29"/>
      <c r="P1" s="29"/>
      <c r="Q1" s="29"/>
    </row>
    <row r="2" spans="1:22" ht="15.95" customHeight="1" x14ac:dyDescent="0.3">
      <c r="A2" s="394" t="s">
        <v>111</v>
      </c>
      <c r="B2" s="394"/>
      <c r="C2" s="394"/>
      <c r="D2" s="394"/>
      <c r="E2" s="394"/>
      <c r="F2" s="394"/>
      <c r="G2" s="395"/>
      <c r="H2" s="396">
        <v>0.05</v>
      </c>
      <c r="I2" s="397"/>
      <c r="J2" s="162" t="s">
        <v>112</v>
      </c>
      <c r="K2" s="162"/>
      <c r="L2" s="163"/>
      <c r="M2" s="29"/>
      <c r="N2" s="398"/>
      <c r="O2" s="398"/>
      <c r="P2" s="398"/>
      <c r="Q2" s="29"/>
    </row>
    <row r="3" spans="1:22" ht="15.95" customHeight="1" x14ac:dyDescent="0.35">
      <c r="A3" s="394" t="s">
        <v>114</v>
      </c>
      <c r="B3" s="394"/>
      <c r="C3" s="394"/>
      <c r="D3" s="394"/>
      <c r="E3" s="394"/>
      <c r="F3" s="394"/>
      <c r="G3" s="395"/>
      <c r="H3" s="406">
        <v>0.03</v>
      </c>
      <c r="I3" s="407"/>
      <c r="J3" s="162" t="s">
        <v>113</v>
      </c>
      <c r="K3" s="162"/>
      <c r="L3" s="164"/>
      <c r="M3" s="45"/>
      <c r="N3" s="197"/>
      <c r="O3" s="45"/>
      <c r="P3" s="45"/>
      <c r="Q3" s="45"/>
      <c r="R3" s="383"/>
      <c r="S3" s="383"/>
    </row>
    <row r="4" spans="1:22" ht="3" customHeight="1" x14ac:dyDescent="0.25">
      <c r="A4" s="388"/>
      <c r="B4" s="388"/>
      <c r="C4" s="388"/>
      <c r="D4" s="388"/>
      <c r="E4" s="388"/>
      <c r="F4" s="388"/>
      <c r="G4" s="389"/>
      <c r="J4" s="35"/>
      <c r="K4" s="82"/>
      <c r="L4" s="82"/>
      <c r="M4" s="82"/>
      <c r="N4" s="82"/>
      <c r="O4" s="82"/>
      <c r="P4" s="82"/>
      <c r="Q4" s="83"/>
      <c r="R4" s="384"/>
      <c r="S4" s="384"/>
    </row>
    <row r="5" spans="1:22" ht="27.95" customHeight="1" x14ac:dyDescent="0.35">
      <c r="A5" s="28"/>
      <c r="B5" s="435" t="s">
        <v>198</v>
      </c>
      <c r="C5" s="436"/>
      <c r="D5" s="437"/>
      <c r="E5" s="399" t="s">
        <v>120</v>
      </c>
      <c r="F5" s="400"/>
      <c r="G5" s="401"/>
      <c r="H5" s="402" t="s">
        <v>121</v>
      </c>
      <c r="I5" s="403"/>
      <c r="J5" s="404"/>
      <c r="K5" s="402" t="s">
        <v>122</v>
      </c>
      <c r="L5" s="403"/>
      <c r="M5" s="404"/>
      <c r="N5" s="385" t="s">
        <v>123</v>
      </c>
      <c r="O5" s="386"/>
      <c r="P5" s="387"/>
      <c r="Q5" s="380" t="s">
        <v>61</v>
      </c>
      <c r="R5" s="381"/>
      <c r="S5" s="382"/>
      <c r="T5" s="379"/>
      <c r="U5" s="379"/>
      <c r="V5" s="379"/>
    </row>
    <row r="6" spans="1:22" ht="15.95" customHeight="1" x14ac:dyDescent="0.2">
      <c r="A6" s="28"/>
      <c r="B6" s="408">
        <f>+IF('4-Year Forecast'!N4="","",'4-Year Forecast'!N4)</f>
        <v>2017</v>
      </c>
      <c r="C6" s="408"/>
      <c r="D6" s="408"/>
      <c r="E6" s="390">
        <f>+IF(B6=" "," ",B6+1)</f>
        <v>2018</v>
      </c>
      <c r="F6" s="391"/>
      <c r="G6" s="392"/>
      <c r="H6" s="391">
        <f>+IF(E6=" "," ",E6+1)</f>
        <v>2019</v>
      </c>
      <c r="I6" s="391"/>
      <c r="J6" s="391"/>
      <c r="K6" s="390">
        <f>+IF(H6=" "," ",H6+1)</f>
        <v>2020</v>
      </c>
      <c r="L6" s="391"/>
      <c r="M6" s="392"/>
      <c r="N6" s="390">
        <f>+IF(K6=" "," ",K6+1)</f>
        <v>2021</v>
      </c>
      <c r="O6" s="391"/>
      <c r="P6" s="392"/>
      <c r="Q6" s="131">
        <f>+IF(N6=" "," ",N6+1)</f>
        <v>2022</v>
      </c>
      <c r="R6" s="133" t="s">
        <v>137</v>
      </c>
      <c r="S6" s="195">
        <f>+IF(Q6=" "," ",Q6+10)</f>
        <v>2032</v>
      </c>
      <c r="T6" s="196"/>
      <c r="U6" s="30"/>
      <c r="V6" s="30"/>
    </row>
    <row r="7" spans="1:22" ht="15.95" customHeight="1" x14ac:dyDescent="0.2">
      <c r="A7" s="28"/>
      <c r="B7" s="241" t="s">
        <v>56</v>
      </c>
      <c r="C7" s="333" t="s">
        <v>78</v>
      </c>
      <c r="D7" s="321" t="s">
        <v>57</v>
      </c>
      <c r="E7" s="334" t="s">
        <v>56</v>
      </c>
      <c r="F7" s="149" t="s">
        <v>78</v>
      </c>
      <c r="G7" s="148" t="s">
        <v>57</v>
      </c>
      <c r="H7" s="147" t="s">
        <v>56</v>
      </c>
      <c r="I7" s="150" t="s">
        <v>78</v>
      </c>
      <c r="J7" s="148" t="s">
        <v>57</v>
      </c>
      <c r="K7" s="147" t="s">
        <v>56</v>
      </c>
      <c r="L7" s="150" t="s">
        <v>78</v>
      </c>
      <c r="M7" s="330" t="s">
        <v>57</v>
      </c>
      <c r="N7" s="147" t="s">
        <v>56</v>
      </c>
      <c r="O7" s="149" t="s">
        <v>78</v>
      </c>
      <c r="P7" s="148" t="s">
        <v>57</v>
      </c>
      <c r="Q7" s="147" t="s">
        <v>56</v>
      </c>
      <c r="R7" s="149" t="s">
        <v>78</v>
      </c>
      <c r="S7" s="148" t="s">
        <v>57</v>
      </c>
      <c r="T7" s="30"/>
      <c r="U7" s="30"/>
      <c r="V7" s="30"/>
    </row>
    <row r="8" spans="1:22" ht="12" customHeight="1" x14ac:dyDescent="0.25">
      <c r="A8" s="26" t="s">
        <v>37</v>
      </c>
      <c r="B8" s="220"/>
      <c r="C8" s="220"/>
      <c r="D8" s="245"/>
      <c r="E8" s="62"/>
      <c r="F8" s="63"/>
      <c r="G8" s="87"/>
      <c r="H8" s="65"/>
      <c r="I8" s="63"/>
      <c r="J8" s="64"/>
      <c r="K8" s="65"/>
      <c r="L8" s="63"/>
      <c r="M8" s="305"/>
      <c r="N8" s="65"/>
      <c r="O8" s="63"/>
      <c r="P8" s="64"/>
      <c r="Q8" s="65"/>
      <c r="R8" s="63"/>
      <c r="S8" s="64"/>
      <c r="T8" s="13"/>
      <c r="U8" s="13"/>
    </row>
    <row r="9" spans="1:22" x14ac:dyDescent="0.2">
      <c r="A9" s="15" t="s">
        <v>40</v>
      </c>
      <c r="B9" s="220">
        <f>+('4-Year Forecast'!N14)</f>
        <v>0</v>
      </c>
      <c r="C9" s="220">
        <f>+('4-Year Forecast'!O14)</f>
        <v>0</v>
      </c>
      <c r="D9" s="245">
        <f>+('4-Year Forecast'!P14)</f>
        <v>0</v>
      </c>
      <c r="E9" s="353">
        <f t="shared" ref="E9:H15" si="0">SUM(IF($H$2=" "," ",(B9*POWER(1+$H$2,1))))</f>
        <v>0</v>
      </c>
      <c r="F9" s="285">
        <f>SUM(IF($H$3=" "," ",(C9*POWER(1+$H$3,1))))</f>
        <v>0</v>
      </c>
      <c r="G9" s="329">
        <f t="shared" ref="G9:G10" si="1">SUM(E9)-SUM(F9)</f>
        <v>0</v>
      </c>
      <c r="H9" s="353">
        <f>SUM(IF($H$2=" "," ",(E9*POWER(1+$H$2,1))))</f>
        <v>0</v>
      </c>
      <c r="I9" s="285">
        <f>SUM(IF($H$3=" "," ",(F9*POWER(1+$H$3,1))))</f>
        <v>0</v>
      </c>
      <c r="J9" s="329">
        <f t="shared" ref="J9:J10" si="2">SUM(H9)-SUM(I9)</f>
        <v>0</v>
      </c>
      <c r="K9" s="353">
        <f>SUM(IF($H$2=" "," ",(H9*POWER(1+$H$2,1))))</f>
        <v>0</v>
      </c>
      <c r="L9" s="285">
        <f>SUM(IF($H$3=" "," ",(I9*POWER(1+$H$3,1))))</f>
        <v>0</v>
      </c>
      <c r="M9" s="329">
        <f t="shared" ref="M9:M10" si="3">SUM(K9)-SUM(L9)</f>
        <v>0</v>
      </c>
      <c r="N9" s="353">
        <f>SUM(IF($H$2=" "," ",(K9*POWER(1+$H$2,1))))</f>
        <v>0</v>
      </c>
      <c r="O9" s="285">
        <f>SUM(IF($H$3=" "," ",(L9*POWER(1+$H$3,1))))</f>
        <v>0</v>
      </c>
      <c r="P9" s="329">
        <f t="shared" ref="P9:P10" si="4">SUM(N9)-SUM(O9)</f>
        <v>0</v>
      </c>
      <c r="Q9" s="61">
        <f>+IF($H$2=" "," ",((N9*POWER(1+$H$2,5))+(N9*POWER(1+$H$2,6))+(N9*POWER(1+$H$2,7))+(N9*POWER(1+$H$2,8))+(N9*POWER(1+$H$2,9))+(N9*POWER(1+$H$2,10))+(N9*POWER(1+$H$2,11))+(N9*POWER(1+$H$2,12))+(N9*POWER(1+$H$2,13))+(N9*POWER(1+$H$2,14))+(N9*POWER(1+$H$2,15)))/11)</f>
        <v>0</v>
      </c>
      <c r="R9" s="67">
        <f>+IF($H$3=" "," ",((O9*POWER(1+$H$3,5))+(O9*POWER(1+$H$3,6))+(O9*POWER(1+$H$3,7))+(O9*POWER(1+$H$3,8))+(O9*POWER(1+$H$3,9))+(O9*POWER(1+$H$3,10))+(O9*POWER(1+$H$3,11))+(O9*POWER(1+$H$3,12))+(O9*POWER(1+$H$3,13))+(O9*POWER(1+$H$3,14))+(O9*POWER(1+$H$3,15)))/11)</f>
        <v>0</v>
      </c>
      <c r="S9" s="327">
        <f t="shared" ref="S9:S10" si="5">SUM(Q9)-SUM(R9)</f>
        <v>0</v>
      </c>
      <c r="T9" s="13"/>
      <c r="U9" s="13"/>
    </row>
    <row r="10" spans="1:22" x14ac:dyDescent="0.2">
      <c r="A10" s="15" t="s">
        <v>38</v>
      </c>
      <c r="B10" s="220">
        <f>+('4-Year Forecast'!N21)</f>
        <v>0</v>
      </c>
      <c r="C10" s="220">
        <f>+('4-Year Forecast'!O21)</f>
        <v>0</v>
      </c>
      <c r="D10" s="245">
        <f>+('4-Year Forecast'!P21)</f>
        <v>0</v>
      </c>
      <c r="E10" s="353">
        <f t="shared" si="0"/>
        <v>0</v>
      </c>
      <c r="F10" s="285">
        <f>SUM(IF($H$3=" "," ",(C10*POWER(1+$H$3,1))))</f>
        <v>0</v>
      </c>
      <c r="G10" s="329">
        <f t="shared" si="1"/>
        <v>0</v>
      </c>
      <c r="H10" s="353">
        <f t="shared" si="0"/>
        <v>0</v>
      </c>
      <c r="I10" s="285">
        <f>SUM(IF($H$3=" "," ",(F10*POWER(1+$H$3,1))))</f>
        <v>0</v>
      </c>
      <c r="J10" s="329">
        <f t="shared" si="2"/>
        <v>0</v>
      </c>
      <c r="K10" s="353">
        <f t="shared" ref="K10:K12" si="6">SUM(IF($H$2=" "," ",(H10*POWER(1+$H$2,1))))</f>
        <v>0</v>
      </c>
      <c r="L10" s="285">
        <f>SUM(IF($H$3=" "," ",(I10*POWER(1+$H$3,1))))</f>
        <v>0</v>
      </c>
      <c r="M10" s="329">
        <f t="shared" si="3"/>
        <v>0</v>
      </c>
      <c r="N10" s="353">
        <f t="shared" ref="N10:N12" si="7">SUM(IF($H$2=" "," ",(K10*POWER(1+$H$2,1))))</f>
        <v>0</v>
      </c>
      <c r="O10" s="285">
        <f>SUM(IF($H$3=" "," ",(L10*POWER(1+$H$3,1))))</f>
        <v>0</v>
      </c>
      <c r="P10" s="329">
        <f t="shared" si="4"/>
        <v>0</v>
      </c>
      <c r="Q10" s="61">
        <f>+IF($H$2=" "," ",((N10*POWER(1+$H$2,5))+(N10*POWER(1+$H$2,6))+(N10*POWER(1+$H$2,7))+(N10*POWER(1+$H$2,8))+(N10*POWER(1+$H$2,9))+(N10*POWER(1+$H$2,10))+(N10*POWER(1+$H$2,11))+(N10*POWER(1+$H$2,12))+(N10*POWER(1+$H$2,13))+(N10*POWER(1+$H$2,14))+(N10*POWER(1+$H$2,15)))/11)</f>
        <v>0</v>
      </c>
      <c r="R10" s="67">
        <f t="shared" ref="R10:R15" si="8">+IF($H$3=" "," ",((O10*POWER(1+$H$3,5))+(O10*POWER(1+$H$3,6))+(O10*POWER(1+$H$3,7))+(O10*POWER(1+$H$3,8))+(O10*POWER(1+$H$3,9))+(O10*POWER(1+$H$3,10))+(O10*POWER(1+$H$3,11))+(O10*POWER(1+$H$3,12))+(O10*POWER(1+$H$3,13))+(O10*POWER(1+$H$3,14))+(O10*POWER(1+$H$3,15)))/11)</f>
        <v>0</v>
      </c>
      <c r="S10" s="327">
        <f t="shared" si="5"/>
        <v>0</v>
      </c>
      <c r="T10" s="13"/>
      <c r="U10" s="13"/>
    </row>
    <row r="11" spans="1:22" x14ac:dyDescent="0.2">
      <c r="A11" s="15" t="s">
        <v>39</v>
      </c>
      <c r="B11" s="220">
        <f>+('4-Year Forecast'!N28)</f>
        <v>0</v>
      </c>
      <c r="C11" s="220">
        <f>+('4-Year Forecast'!O28)</f>
        <v>0</v>
      </c>
      <c r="D11" s="245">
        <f>SUM(B11)-SUM(C11)</f>
        <v>0</v>
      </c>
      <c r="E11" s="353">
        <f t="shared" si="0"/>
        <v>0</v>
      </c>
      <c r="F11" s="285">
        <f>SUM(IF($H$3=" "," ",(C11*POWER(1+$H$3,1))))</f>
        <v>0</v>
      </c>
      <c r="G11" s="329">
        <f>SUM(E11)-SUM(F11)</f>
        <v>0</v>
      </c>
      <c r="H11" s="353">
        <f t="shared" si="0"/>
        <v>0</v>
      </c>
      <c r="I11" s="285">
        <f>SUM(IF($H$3=" "," ",(F11*POWER(1+$H$3,1))))</f>
        <v>0</v>
      </c>
      <c r="J11" s="329">
        <f>SUM(H11)-SUM(I11)</f>
        <v>0</v>
      </c>
      <c r="K11" s="353">
        <f t="shared" si="6"/>
        <v>0</v>
      </c>
      <c r="L11" s="285">
        <f>SUM(IF($H$3=" "," ",(I11*POWER(1+$H$3,1))))</f>
        <v>0</v>
      </c>
      <c r="M11" s="329">
        <f>SUM(K11)-SUM(L11)</f>
        <v>0</v>
      </c>
      <c r="N11" s="353">
        <f t="shared" si="7"/>
        <v>0</v>
      </c>
      <c r="O11" s="285">
        <f>SUM(IF($H$3=" "," ",(L11*POWER(1+$H$3,1))))</f>
        <v>0</v>
      </c>
      <c r="P11" s="329">
        <f>SUM(N11)-SUM(O11)</f>
        <v>0</v>
      </c>
      <c r="Q11" s="61">
        <f>+IF($H$2=" "," ",((N11*POWER(1+$H$2,5))+(N11*POWER(1+$H$2,6))+(N11*POWER(1+$H$2,7))+(N11*POWER(1+$H$2,8))+(N11*POWER(1+$H$2,9))+(N11*POWER(1+$H$2,10))+(N11*POWER(1+$H$2,11))+(N11*POWER(1+$H$2,12))+(N11*POWER(1+$H$2,13))+(N11*POWER(1+$H$2,14))+(N11*POWER(1+$H$2,15)))/11)</f>
        <v>0</v>
      </c>
      <c r="R11" s="67">
        <f t="shared" si="8"/>
        <v>0</v>
      </c>
      <c r="S11" s="327">
        <f>SUM(Q11)-SUM(R11)</f>
        <v>0</v>
      </c>
      <c r="T11" s="13"/>
      <c r="U11" s="13"/>
    </row>
    <row r="12" spans="1:22" x14ac:dyDescent="0.2">
      <c r="A12" s="16" t="s">
        <v>174</v>
      </c>
      <c r="B12" s="220">
        <f>+('4-Year Forecast'!N32)</f>
        <v>0</v>
      </c>
      <c r="C12" s="220">
        <f>+('4-Year Forecast'!O32)</f>
        <v>0</v>
      </c>
      <c r="D12" s="245">
        <f t="shared" ref="D12:D13" si="9">SUM(B12)-SUM(C12)</f>
        <v>0</v>
      </c>
      <c r="E12" s="353">
        <f t="shared" si="0"/>
        <v>0</v>
      </c>
      <c r="F12" s="285">
        <f>SUM(IF($H$3=" "," ",(C12*POWER(1+$H$3,1))))</f>
        <v>0</v>
      </c>
      <c r="G12" s="329">
        <f t="shared" ref="G12:G14" si="10">SUM(E12)-SUM(F12)</f>
        <v>0</v>
      </c>
      <c r="H12" s="353">
        <f t="shared" si="0"/>
        <v>0</v>
      </c>
      <c r="I12" s="285">
        <f>SUM(IF($H$3=" "," ",(F12*POWER(1+$H$3,1))))</f>
        <v>0</v>
      </c>
      <c r="J12" s="329">
        <f>SUM(H12)-SUM(I12)</f>
        <v>0</v>
      </c>
      <c r="K12" s="353">
        <f t="shared" si="6"/>
        <v>0</v>
      </c>
      <c r="L12" s="285">
        <f>SUM(IF($H$3=" "," ",(I12*POWER(1+$H$3,1))))</f>
        <v>0</v>
      </c>
      <c r="M12" s="329">
        <f>SUM(K12)-SUM(L12)</f>
        <v>0</v>
      </c>
      <c r="N12" s="353">
        <f t="shared" si="7"/>
        <v>0</v>
      </c>
      <c r="O12" s="285">
        <f>SUM(IF($H$3=" "," ",(L12*POWER(1+$H$3,1))))</f>
        <v>0</v>
      </c>
      <c r="P12" s="329">
        <f>SUM(N12)-SUM(O12)</f>
        <v>0</v>
      </c>
      <c r="Q12" s="61">
        <f>+IF($H$2=" "," ",((N12*POWER(1+$H$2,5))+(N12*POWER(1+$H$2,6))+(N12*POWER(1+$H$2,7))+(N12*POWER(1+$H$2,8))+(N12*POWER(1+$H$2,9))+(N12*POWER(1+$H$2,10))+(N12*POWER(1+$H$2,11))+(N12*POWER(1+$H$2,12))+(N12*POWER(1+$H$2,13))+(N12*POWER(1+$H$2,14))+(N12*POWER(1+$H$2,15)))/11)</f>
        <v>0</v>
      </c>
      <c r="R12" s="67">
        <f t="shared" si="8"/>
        <v>0</v>
      </c>
      <c r="S12" s="327">
        <f>SUM(Q12)-SUM(R12)</f>
        <v>0</v>
      </c>
      <c r="T12" s="13"/>
      <c r="U12" s="13"/>
    </row>
    <row r="13" spans="1:22" x14ac:dyDescent="0.2">
      <c r="A13" s="17" t="s">
        <v>41</v>
      </c>
      <c r="B13" s="220">
        <f t="shared" ref="B13:Q13" si="11">SUM(B9:B12)</f>
        <v>0</v>
      </c>
      <c r="C13" s="220">
        <f t="shared" si="11"/>
        <v>0</v>
      </c>
      <c r="D13" s="322">
        <f t="shared" si="9"/>
        <v>0</v>
      </c>
      <c r="E13" s="326">
        <f t="shared" ref="E13:F13" si="12">SUM(E9:E12)</f>
        <v>0</v>
      </c>
      <c r="F13" s="326">
        <f t="shared" si="12"/>
        <v>0</v>
      </c>
      <c r="G13" s="327">
        <f t="shared" si="10"/>
        <v>0</v>
      </c>
      <c r="H13" s="328">
        <f t="shared" ref="H13:I13" si="13">SUM(H9:H12)</f>
        <v>0</v>
      </c>
      <c r="I13" s="326">
        <f t="shared" si="13"/>
        <v>0</v>
      </c>
      <c r="J13" s="327">
        <f t="shared" ref="J13:J14" si="14">SUM(H13)-SUM(I13)</f>
        <v>0</v>
      </c>
      <c r="K13" s="328">
        <f t="shared" ref="K13:L13" si="15">SUM(K9:K12)</f>
        <v>0</v>
      </c>
      <c r="L13" s="326">
        <f t="shared" si="15"/>
        <v>0</v>
      </c>
      <c r="M13" s="327">
        <f t="shared" ref="M13:M14" si="16">SUM(K13)-SUM(L13)</f>
        <v>0</v>
      </c>
      <c r="N13" s="328">
        <f t="shared" ref="N13:O13" si="17">SUM(N9:N12)</f>
        <v>0</v>
      </c>
      <c r="O13" s="326">
        <f t="shared" si="17"/>
        <v>0</v>
      </c>
      <c r="P13" s="327">
        <f t="shared" ref="P13:P14" si="18">SUM(N13)-SUM(O13)</f>
        <v>0</v>
      </c>
      <c r="Q13" s="328">
        <f t="shared" si="11"/>
        <v>0</v>
      </c>
      <c r="R13" s="285">
        <f t="shared" si="8"/>
        <v>0</v>
      </c>
      <c r="S13" s="327">
        <f t="shared" ref="S13:S15" si="19">SUM(Q13)-SUM(R13)</f>
        <v>0</v>
      </c>
      <c r="T13" s="13"/>
      <c r="U13" s="13"/>
    </row>
    <row r="14" spans="1:22" ht="12.75" customHeight="1" x14ac:dyDescent="0.2">
      <c r="A14" s="140" t="s">
        <v>175</v>
      </c>
      <c r="B14" s="220">
        <f>+('4-Year Forecast'!N43)</f>
        <v>0</v>
      </c>
      <c r="C14" s="220">
        <f>+('4-Year Forecast'!O43)</f>
        <v>0</v>
      </c>
      <c r="D14" s="245">
        <f>+('4-Year Forecast'!P43)</f>
        <v>0</v>
      </c>
      <c r="E14" s="353">
        <f t="shared" si="0"/>
        <v>0</v>
      </c>
      <c r="F14" s="285">
        <f>SUM(IF($H$3=" "," ",(C14*POWER(1+$H$3,1))))</f>
        <v>0</v>
      </c>
      <c r="G14" s="327">
        <f t="shared" si="10"/>
        <v>0</v>
      </c>
      <c r="H14" s="353">
        <f t="shared" si="0"/>
        <v>0</v>
      </c>
      <c r="I14" s="285">
        <f>SUM(IF($H$3=" "," ",(F14*POWER(1+$H$3,1))))</f>
        <v>0</v>
      </c>
      <c r="J14" s="327">
        <f t="shared" si="14"/>
        <v>0</v>
      </c>
      <c r="K14" s="353">
        <f t="shared" ref="K14:K15" si="20">SUM(IF($H$2=" "," ",(H14*POWER(1+$H$2,1))))</f>
        <v>0</v>
      </c>
      <c r="L14" s="285">
        <f>SUM(IF($H$3=" "," ",(I14*POWER(1+$H$3,1))))</f>
        <v>0</v>
      </c>
      <c r="M14" s="327">
        <f t="shared" si="16"/>
        <v>0</v>
      </c>
      <c r="N14" s="353">
        <f t="shared" ref="N14:N15" si="21">SUM(IF($H$2=" "," ",(K14*POWER(1+$H$2,1))))</f>
        <v>0</v>
      </c>
      <c r="O14" s="285">
        <f>SUM(IF($H$3=" "," ",(L14*POWER(1+$H$3,1))))</f>
        <v>0</v>
      </c>
      <c r="P14" s="327">
        <f t="shared" si="18"/>
        <v>0</v>
      </c>
      <c r="Q14" s="61">
        <f>+IF($H$2=" "," ",((N14*POWER(1+$H$2,5))+(N14*POWER(1+$H$2,6))+(N14*POWER(1+$H$2,7))+(N14*POWER(1+$H$2,8))+(N14*POWER(1+$H$2,9))+(N14*POWER(1+$H$2,10))+(N14*POWER(1+$H$2,11))+(N14*POWER(1+$H$2,12))+(N14*POWER(1+$H$2,13))+(N14*POWER(1+$H$2,14))+(N14*POWER(1+$H$2,15)))/11)</f>
        <v>0</v>
      </c>
      <c r="R14" s="67">
        <f t="shared" si="8"/>
        <v>0</v>
      </c>
      <c r="S14" s="327">
        <f t="shared" si="19"/>
        <v>0</v>
      </c>
      <c r="T14" s="13"/>
      <c r="U14" s="13"/>
    </row>
    <row r="15" spans="1:22" ht="12.75" customHeight="1" x14ac:dyDescent="0.2">
      <c r="A15" s="140" t="s">
        <v>176</v>
      </c>
      <c r="B15" s="220">
        <f>+('4-Year Forecast'!N58)</f>
        <v>0</v>
      </c>
      <c r="C15" s="220">
        <f>+('4-Year Forecast'!O58)</f>
        <v>0</v>
      </c>
      <c r="D15" s="322">
        <f>SUM(B15)-SUM(C15)</f>
        <v>0</v>
      </c>
      <c r="E15" s="353">
        <f t="shared" si="0"/>
        <v>0</v>
      </c>
      <c r="F15" s="285">
        <f>SUM(IF($H$3=" "," ",(C15*POWER(1+$H$3,1))))</f>
        <v>0</v>
      </c>
      <c r="G15" s="327">
        <f>SUM(F15)-SUM(E15)</f>
        <v>0</v>
      </c>
      <c r="H15" s="353">
        <f t="shared" si="0"/>
        <v>0</v>
      </c>
      <c r="I15" s="285">
        <f>SUM(IF($H$3=" "," ",(F15*POWER(1+$H$3,1))))</f>
        <v>0</v>
      </c>
      <c r="J15" s="327">
        <f>SUM(I15)-SUM(H15)</f>
        <v>0</v>
      </c>
      <c r="K15" s="353">
        <f t="shared" si="20"/>
        <v>0</v>
      </c>
      <c r="L15" s="285">
        <f>SUM(IF($H$3=" "," ",(I15*POWER(1+$H$3,1))))</f>
        <v>0</v>
      </c>
      <c r="M15" s="327">
        <f>SUM(L15)-SUM(K15)</f>
        <v>0</v>
      </c>
      <c r="N15" s="353">
        <f t="shared" si="21"/>
        <v>0</v>
      </c>
      <c r="O15" s="285">
        <f>SUM(IF($H$3=" "," ",(L15*POWER(1+$H$3,1))))</f>
        <v>0</v>
      </c>
      <c r="P15" s="327">
        <f>SUM(O15)-SUM(N15)</f>
        <v>0</v>
      </c>
      <c r="Q15" s="61">
        <f>+IF($H$2=" "," ",((N15*POWER(1+$H$2,5))+(N15*POWER(1+$H$2,6))+(N15*POWER(1+$H$2,7))+(N15*POWER(1+$H$2,8))+(N15*POWER(1+$H$2,9))+(N15*POWER(1+$H$2,10))+(N15*POWER(1+$H$2,11))+(N15*POWER(1+$H$2,12))+(N15*POWER(1+$H$2,13))+(N15*POWER(1+$H$2,14))+(N15*POWER(1+$H$2,15)))/11)</f>
        <v>0</v>
      </c>
      <c r="R15" s="67">
        <f t="shared" si="8"/>
        <v>0</v>
      </c>
      <c r="S15" s="327">
        <f t="shared" si="19"/>
        <v>0</v>
      </c>
      <c r="T15" s="13"/>
      <c r="U15" s="13"/>
    </row>
    <row r="16" spans="1:22" ht="15" x14ac:dyDescent="0.25">
      <c r="A16" s="18" t="s">
        <v>48</v>
      </c>
      <c r="B16" s="220">
        <f>+B13+B14+B15</f>
        <v>0</v>
      </c>
      <c r="C16" s="220">
        <f>+C13+C14+C15</f>
        <v>0</v>
      </c>
      <c r="D16" s="322">
        <f>SUM(B16)-SUM(C16)</f>
        <v>0</v>
      </c>
      <c r="E16" s="326">
        <f>SUM(E13,E14,E15)</f>
        <v>0</v>
      </c>
      <c r="F16" s="326">
        <f>SUM(F13,F14,F15)</f>
        <v>0</v>
      </c>
      <c r="G16" s="327">
        <f>SUM(E16)-SUM(F16)</f>
        <v>0</v>
      </c>
      <c r="H16" s="328">
        <f>SUM(H13,H14,H15)</f>
        <v>0</v>
      </c>
      <c r="I16" s="326">
        <f>SUM(I13,I14,I15)</f>
        <v>0</v>
      </c>
      <c r="J16" s="327">
        <f>SUM(H16)-SUM(I16)</f>
        <v>0</v>
      </c>
      <c r="K16" s="328">
        <f>SUM(K13,K14,K15)</f>
        <v>0</v>
      </c>
      <c r="L16" s="326">
        <f>SUM(L13,L14,L15)</f>
        <v>0</v>
      </c>
      <c r="M16" s="327">
        <f>SUM(M13:M15)</f>
        <v>0</v>
      </c>
      <c r="N16" s="328">
        <f>SUM(N13,N14,N15)</f>
        <v>0</v>
      </c>
      <c r="O16" s="326">
        <f>SUM(O13,O14,O15)</f>
        <v>0</v>
      </c>
      <c r="P16" s="327">
        <f>SUM(P13:P15)</f>
        <v>0</v>
      </c>
      <c r="Q16" s="328">
        <f>SUM(Q13,Q14,Q15)</f>
        <v>0</v>
      </c>
      <c r="R16" s="326">
        <f>SUM(R13,R14,R15)</f>
        <v>0</v>
      </c>
      <c r="S16" s="327">
        <f>SUM(S13:S15)</f>
        <v>0</v>
      </c>
      <c r="T16" s="13"/>
      <c r="U16" s="13"/>
    </row>
    <row r="17" spans="1:21" ht="5.0999999999999996" customHeight="1" x14ac:dyDescent="0.2">
      <c r="A17" s="23"/>
      <c r="B17" s="323"/>
      <c r="C17" s="323"/>
      <c r="D17" s="246"/>
      <c r="E17" s="58"/>
      <c r="F17" s="33"/>
      <c r="G17" s="88"/>
      <c r="H17" s="58"/>
      <c r="I17" s="33"/>
      <c r="J17" s="291"/>
      <c r="K17" s="354"/>
      <c r="L17" s="355"/>
      <c r="M17" s="306"/>
      <c r="N17" s="354"/>
      <c r="O17" s="323"/>
      <c r="P17" s="291"/>
      <c r="Q17" s="287"/>
      <c r="R17" s="323"/>
      <c r="S17" s="291"/>
      <c r="T17" s="31"/>
      <c r="U17" s="31"/>
    </row>
    <row r="18" spans="1:21" ht="15" x14ac:dyDescent="0.25">
      <c r="A18" s="26" t="s">
        <v>42</v>
      </c>
      <c r="B18" s="220">
        <f>+('4-Year Forecast'!N75)</f>
        <v>0</v>
      </c>
      <c r="C18" s="220">
        <f>+('4-Year Forecast'!O75)</f>
        <v>0</v>
      </c>
      <c r="D18" s="245">
        <f>+SUM(B18)-SUM(C18)</f>
        <v>0</v>
      </c>
      <c r="E18" s="353">
        <f t="shared" ref="E18:E20" si="22">SUM(IF($H$2=" "," ",(B18*POWER(1+$H$2,1))))</f>
        <v>0</v>
      </c>
      <c r="F18" s="286">
        <f>+SUM(IF($H$3=" "," ",(C18*POWER(1+$H$3,1))))</f>
        <v>0</v>
      </c>
      <c r="G18" s="327">
        <f>SUM(E18)-SUM(F18)</f>
        <v>0</v>
      </c>
      <c r="H18" s="353">
        <f>+IF($H$2=" "," ",(E18*POWER(1+$H$2,2)))</f>
        <v>0</v>
      </c>
      <c r="I18" s="285">
        <f>SUM(IF($H$3=" "," ",(F18*(POWER(1+$H$3,2)))))</f>
        <v>0</v>
      </c>
      <c r="J18" s="327">
        <f>SUM(H18)-SUM(I18)</f>
        <v>0</v>
      </c>
      <c r="K18" s="353">
        <f>+IF($H$2=" "," ",(H18*POWER(1+$H$2,3)))</f>
        <v>0</v>
      </c>
      <c r="L18" s="285">
        <f>+IF($H$3=" "," ",(I18*POWER(1+$H$3,3)))</f>
        <v>0</v>
      </c>
      <c r="M18" s="327">
        <f>SUM(K18)-SUM(L18)</f>
        <v>0</v>
      </c>
      <c r="N18" s="353">
        <f>SUM(IF($H$2=" "," ",(K18*POWER(1+$H$2,3))))</f>
        <v>0</v>
      </c>
      <c r="O18" s="285">
        <f>SUM(IF($H$3=" "," ",(L18*POWER(1+$H$3,1))))</f>
        <v>0</v>
      </c>
      <c r="P18" s="327">
        <f>SUM(N18)-SUM(O18)</f>
        <v>0</v>
      </c>
      <c r="Q18" s="61">
        <f>+IF($H$2=" "," ",((N18*POWER(1+$H$2,5))+(N18*POWER(1+$H$2,6))+(N18*POWER(1+$H$2,7))+(N18*POWER(1+$H$2,8))+(N18*POWER(1+$H$2,9))+(N18*POWER(1+$H$2,10))+(N18*POWER(1+$H$2,11))+(N18*POWER(1+$H$2,12))+(N18*POWER(1+$H$2,13))+(N18*POWER(1+$H$2,14))+(N18*POWER(1+$H$2,15)))/11)</f>
        <v>0</v>
      </c>
      <c r="R18" s="67">
        <f t="shared" ref="R18" si="23">+IF($H$3=" "," ",((O18*POWER(1+$H$3,5))+(O18*POWER(1+$H$3,6))+(O18*POWER(1+$H$3,7))+(O18*POWER(1+$H$3,8))+(O18*POWER(1+$H$3,9))+(O18*POWER(1+$H$3,10))+(O18*POWER(1+$H$3,11))+(O18*POWER(1+$H$3,12))+(O18*POWER(1+$H$3,13))+(O18*POWER(1+$H$3,14))+(O18*POWER(1+$H$3,15)))/11)</f>
        <v>0</v>
      </c>
      <c r="S18" s="327">
        <f>SUM(Q18)-SUM(R18)</f>
        <v>0</v>
      </c>
      <c r="T18" s="13"/>
      <c r="U18" s="13"/>
    </row>
    <row r="19" spans="1:21" ht="5.0999999999999996" customHeight="1" x14ac:dyDescent="0.2">
      <c r="A19" s="23"/>
      <c r="B19" s="323"/>
      <c r="C19" s="323"/>
      <c r="D19" s="246"/>
      <c r="E19" s="287"/>
      <c r="F19" s="323"/>
      <c r="G19" s="291"/>
      <c r="H19" s="287"/>
      <c r="I19" s="323"/>
      <c r="J19" s="291"/>
      <c r="K19" s="287"/>
      <c r="L19" s="323"/>
      <c r="M19" s="306"/>
      <c r="N19" s="287"/>
      <c r="O19" s="323"/>
      <c r="P19" s="291"/>
      <c r="Q19" s="287"/>
      <c r="R19" s="234"/>
      <c r="S19" s="291"/>
      <c r="T19" s="31"/>
      <c r="U19" s="31"/>
    </row>
    <row r="20" spans="1:21" ht="30" x14ac:dyDescent="0.25">
      <c r="A20" s="27" t="s">
        <v>43</v>
      </c>
      <c r="B20" s="220">
        <f>+('4-Year Forecast'!N80)</f>
        <v>0</v>
      </c>
      <c r="C20" s="220">
        <f>+('4-Year Forecast'!O80)</f>
        <v>0</v>
      </c>
      <c r="D20" s="245">
        <f>+SUM(B20)-SUM(C20)</f>
        <v>0</v>
      </c>
      <c r="E20" s="353">
        <f t="shared" si="22"/>
        <v>0</v>
      </c>
      <c r="F20" s="286">
        <f>+SUM(IF($H$3=" "," ",(C20*POWER(1+$H$3,1))))</f>
        <v>0</v>
      </c>
      <c r="G20" s="327">
        <f>SUM(E20)-SUM(F20)</f>
        <v>0</v>
      </c>
      <c r="H20" s="353">
        <f>SUM(IF($H$2=" "," ",(E20*POWER(1+$H$2,2))))</f>
        <v>0</v>
      </c>
      <c r="I20" s="285">
        <f>SUM(IF($H$3=" "," ",(F20*(POWER(1+$H$3,2)))))</f>
        <v>0</v>
      </c>
      <c r="J20" s="327">
        <f>SUM(H20)-SUM(I20)</f>
        <v>0</v>
      </c>
      <c r="K20" s="353">
        <f>SUM(IF($H$2=" "," ",(H20*POWER(1+$H$2,2))))</f>
        <v>0</v>
      </c>
      <c r="L20" s="285">
        <f>SUM(IF($H$3=" "," ",(I20*(POWER(1+$H$3,2)))))</f>
        <v>0</v>
      </c>
      <c r="M20" s="327">
        <f>SUM(K20)-SUM(L20)</f>
        <v>0</v>
      </c>
      <c r="N20" s="353">
        <f>SUM(IF($H$2=" "," ",(K20*POWER(1+$H$2,4))))</f>
        <v>0</v>
      </c>
      <c r="O20" s="285">
        <f>SUM(IF($H$3=" "," ",(L20*POWER(1+$H$3,1))))</f>
        <v>0</v>
      </c>
      <c r="P20" s="327">
        <f>SUM(N20)-SUM(O20)</f>
        <v>0</v>
      </c>
      <c r="Q20" s="61">
        <f>+IF($H$2=" "," ",((N20*POWER(1+$H$2,5))+(N20*POWER(1+$H$2,6))+(N20*POWER(1+$H$2,7))+(N20*POWER(1+$H$2,8))+(N20*POWER(1+$H$2,9))+(N20*POWER(1+$H$2,10))+(N20*POWER(1+$H$2,11))+(N20*POWER(1+$H$2,12))+(N20*POWER(1+$H$2,13))+(N20*POWER(1+$H$2,14))+(N20*POWER(1+$H$2,15)))/11)</f>
        <v>0</v>
      </c>
      <c r="R20" s="67">
        <f>+IF($H$3=" "," ",((O20*POWER(1+$H$3,5))+(O20*POWER(1+$H$3,6))+(O20*POWER(1+$H$3,7))+(O20*POWER(1+$H$3,8))+(O20*POWER(1+$H$3,9))+(O20*POWER(1+$H$3,10))+(O20*POWER(1+$H$3,11))+(O20*POWER(1+$H$3,12))+(O20*POWER(1+$H$3,13))+(O20*POWER(1+$H$3,14))+(O20*POWER(1+$H$3,15)))/11)</f>
        <v>0</v>
      </c>
      <c r="S20" s="327">
        <f>SUM(Q20)-SUM(R20)</f>
        <v>0</v>
      </c>
      <c r="T20" s="13"/>
      <c r="U20" s="13"/>
    </row>
    <row r="21" spans="1:21" ht="5.0999999999999996" customHeight="1" x14ac:dyDescent="0.2">
      <c r="A21" s="23"/>
      <c r="B21" s="323"/>
      <c r="C21" s="323"/>
      <c r="D21" s="246"/>
      <c r="E21" s="59"/>
      <c r="F21" s="32"/>
      <c r="G21" s="291"/>
      <c r="H21" s="287"/>
      <c r="I21" s="323"/>
      <c r="J21" s="291"/>
      <c r="K21" s="287"/>
      <c r="L21" s="323"/>
      <c r="M21" s="306"/>
      <c r="N21" s="287"/>
      <c r="O21" s="323"/>
      <c r="P21" s="291"/>
      <c r="Q21" s="287"/>
      <c r="R21" s="234"/>
      <c r="S21" s="291"/>
      <c r="T21" s="31"/>
      <c r="U21" s="31"/>
    </row>
    <row r="22" spans="1:21" ht="12" customHeight="1" x14ac:dyDescent="0.25">
      <c r="A22" s="26" t="s">
        <v>2</v>
      </c>
      <c r="B22" s="220"/>
      <c r="C22" s="220"/>
      <c r="D22" s="245"/>
      <c r="E22" s="68"/>
      <c r="F22" s="69"/>
      <c r="G22" s="322"/>
      <c r="H22" s="62"/>
      <c r="I22" s="220"/>
      <c r="J22" s="322"/>
      <c r="K22" s="62"/>
      <c r="L22" s="220"/>
      <c r="M22" s="327">
        <f t="shared" ref="M22:M25" si="24">SUM(K22)-SUM(L22)</f>
        <v>0</v>
      </c>
      <c r="N22" s="62"/>
      <c r="O22" s="220"/>
      <c r="P22" s="322"/>
      <c r="Q22" s="62"/>
      <c r="R22" s="279"/>
      <c r="S22" s="322"/>
      <c r="T22" s="13"/>
      <c r="U22" s="13"/>
    </row>
    <row r="23" spans="1:21" x14ac:dyDescent="0.2">
      <c r="A23" s="15" t="s">
        <v>44</v>
      </c>
      <c r="B23" s="220">
        <f>+('4-Year Forecast'!N83)</f>
        <v>0</v>
      </c>
      <c r="C23" s="324">
        <f>+('4-Year Forecast'!O83)</f>
        <v>0</v>
      </c>
      <c r="D23" s="245">
        <f t="shared" ref="D23:D38" si="25">+SUM(B23)-SUM(C23)</f>
        <v>0</v>
      </c>
      <c r="E23" s="353">
        <f t="shared" ref="E23:E36" si="26">SUM(IF($H$2=" "," ",(B23*POWER(1+$H$2,1))))</f>
        <v>0</v>
      </c>
      <c r="F23" s="286">
        <f>+SUM(IF($H$3=" "," ",(C23*POWER(1+$H$3,1))))</f>
        <v>0</v>
      </c>
      <c r="G23" s="327">
        <f>SUM(E23)-SUM(F23)</f>
        <v>0</v>
      </c>
      <c r="H23" s="353">
        <f t="shared" ref="H23:H30" si="27">SUM(IF($H$2=" "," ",(E23*POWER(1+$H$2,2))))</f>
        <v>0</v>
      </c>
      <c r="I23" s="285">
        <f t="shared" ref="I23:I31" si="28">SUM(IF($H$3=" "," ",(F23*(POWER(1+$H$3,2)))))</f>
        <v>0</v>
      </c>
      <c r="J23" s="327">
        <f>SUM(H23)-SUM(I23)</f>
        <v>0</v>
      </c>
      <c r="K23" s="353">
        <f t="shared" ref="K23:K30" si="29">SUM(IF($H$2=" "," ",(H23*POWER(1+$H$2,2))))</f>
        <v>0</v>
      </c>
      <c r="L23" s="285">
        <f t="shared" ref="L23:L31" si="30">SUM(IF($H$3=" "," ",(I23*POWER(1+$H$3,1))))</f>
        <v>0</v>
      </c>
      <c r="M23" s="327">
        <f t="shared" si="24"/>
        <v>0</v>
      </c>
      <c r="N23" s="353">
        <f t="shared" ref="N23:N30" si="31">SUM(IF($H$2=" "," ",(K23*POWER(1+$H$2,2))))</f>
        <v>0</v>
      </c>
      <c r="O23" s="285">
        <f t="shared" ref="O23:O31" si="32">SUM(IF($H$3=" "," ",(L23*POWER(1+$H$3,1))))</f>
        <v>0</v>
      </c>
      <c r="P23" s="327">
        <f>SUM(N23)-SUM(O23)</f>
        <v>0</v>
      </c>
      <c r="Q23" s="61">
        <f t="shared" ref="Q23:Q36" si="33">+IF($H$2=" "," ",((N23*POWER(1+$H$2,5))+(N23*POWER(1+$H$2,6))+(N23*POWER(1+$H$2,7))+(N23*POWER(1+$H$2,8))+(N23*POWER(1+$H$2,9))+(N23*POWER(1+$H$2,10))+(N23*POWER(1+$H$2,11))+(N23*POWER(1+$H$2,12))+(N23*POWER(1+$H$2,13))+(N23*POWER(1+$H$2,14))+(N23*POWER(1+$H$2,15)))/11)</f>
        <v>0</v>
      </c>
      <c r="R23" s="67">
        <f>+IF($H$3=" "," ",((O23*POWER(1+$H$3,5))+(O23*POWER(1+$H$3,6))+(O23*POWER(1+$H$3,7))+(O23*POWER(1+$H$3,8))+(O23*POWER(1+$H$3,9))+(O23*POWER(1+$H$3,10))+(O23*POWER(1+$H$3,11))+(O23*POWER(1+$H$3,12))+(O23*POWER(1+$H$3,13))+(O23*POWER(1+$H$3,14))+(O23*POWER(1+$H$3,15)))/11)</f>
        <v>0</v>
      </c>
      <c r="S23" s="327">
        <f>SUM(Q23)-SUM(R23)</f>
        <v>0</v>
      </c>
      <c r="T23" s="13"/>
      <c r="U23" s="13"/>
    </row>
    <row r="24" spans="1:21" ht="25.5" x14ac:dyDescent="0.2">
      <c r="A24" s="140" t="s">
        <v>187</v>
      </c>
      <c r="B24" s="220">
        <f>+('4-Year Forecast'!N84)</f>
        <v>0</v>
      </c>
      <c r="C24" s="324">
        <f>+('4-Year Forecast'!O84)</f>
        <v>0</v>
      </c>
      <c r="D24" s="245">
        <f t="shared" si="25"/>
        <v>0</v>
      </c>
      <c r="E24" s="353">
        <f t="shared" si="26"/>
        <v>0</v>
      </c>
      <c r="F24" s="285">
        <f>SUM(IF($H$3=" "," ",(C24*POWER(1+$H$3,1))))</f>
        <v>0</v>
      </c>
      <c r="G24" s="327">
        <f t="shared" ref="G24:G36" si="34">SUM(E24)-SUM(F24)</f>
        <v>0</v>
      </c>
      <c r="H24" s="353">
        <f t="shared" si="27"/>
        <v>0</v>
      </c>
      <c r="I24" s="285">
        <f t="shared" si="28"/>
        <v>0</v>
      </c>
      <c r="J24" s="327">
        <f t="shared" ref="J24:J36" si="35">SUM(H24)-SUM(I24)</f>
        <v>0</v>
      </c>
      <c r="K24" s="353">
        <f t="shared" si="29"/>
        <v>0</v>
      </c>
      <c r="L24" s="285">
        <f t="shared" si="30"/>
        <v>0</v>
      </c>
      <c r="M24" s="327">
        <f t="shared" si="24"/>
        <v>0</v>
      </c>
      <c r="N24" s="353">
        <f t="shared" si="31"/>
        <v>0</v>
      </c>
      <c r="O24" s="285">
        <f t="shared" si="32"/>
        <v>0</v>
      </c>
      <c r="P24" s="327">
        <f t="shared" ref="P24:P31" si="36">SUM(N24)-SUM(O24)</f>
        <v>0</v>
      </c>
      <c r="Q24" s="61">
        <f t="shared" ref="Q24" si="37">+IF($H$2=" "," ",(N24*POWER(1+$H$2,4)))</f>
        <v>0</v>
      </c>
      <c r="R24" s="67">
        <f t="shared" ref="R24" si="38">+IF($H$3=" "," ",(O24*POWER(1+$H$3,4)))</f>
        <v>0</v>
      </c>
      <c r="S24" s="327">
        <f t="shared" ref="S24:S32" si="39">SUM(Q24)-SUM(R24)</f>
        <v>0</v>
      </c>
      <c r="T24" s="13"/>
      <c r="U24" s="13"/>
    </row>
    <row r="25" spans="1:21" ht="25.5" x14ac:dyDescent="0.2">
      <c r="A25" s="140" t="s">
        <v>194</v>
      </c>
      <c r="B25" s="220">
        <f>+('4-Year Forecast'!N85)</f>
        <v>0</v>
      </c>
      <c r="C25" s="324">
        <f>+('4-Year Forecast'!O85)</f>
        <v>0</v>
      </c>
      <c r="D25" s="245">
        <f t="shared" si="25"/>
        <v>0</v>
      </c>
      <c r="E25" s="353">
        <f t="shared" si="26"/>
        <v>0</v>
      </c>
      <c r="F25" s="285">
        <f t="shared" ref="F25:F31" si="40">SUM(IF($H$3=" "," ",(C25*POWER(1+$H$3,1))))</f>
        <v>0</v>
      </c>
      <c r="G25" s="327">
        <f t="shared" si="34"/>
        <v>0</v>
      </c>
      <c r="H25" s="353">
        <f t="shared" si="27"/>
        <v>0</v>
      </c>
      <c r="I25" s="285">
        <f t="shared" si="28"/>
        <v>0</v>
      </c>
      <c r="J25" s="327">
        <f t="shared" si="35"/>
        <v>0</v>
      </c>
      <c r="K25" s="353">
        <f t="shared" si="29"/>
        <v>0</v>
      </c>
      <c r="L25" s="285">
        <f t="shared" si="30"/>
        <v>0</v>
      </c>
      <c r="M25" s="327">
        <f t="shared" si="24"/>
        <v>0</v>
      </c>
      <c r="N25" s="353">
        <f t="shared" si="31"/>
        <v>0</v>
      </c>
      <c r="O25" s="285">
        <f t="shared" si="32"/>
        <v>0</v>
      </c>
      <c r="P25" s="327">
        <f t="shared" si="36"/>
        <v>0</v>
      </c>
      <c r="Q25" s="61">
        <f t="shared" si="33"/>
        <v>0</v>
      </c>
      <c r="R25" s="67">
        <f>+IF($H$3=" "," ",((O25*POWER(1+$H$3,5))+(O25*POWER(1+$H$3,6))+(O25*POWER(1+$H$3,7))+(O25*POWER(1+$H$3,8))+(O25*POWER(1+$H$3,9))+(O25*POWER(1+T15,10))+(O25*POWER(1+$H$3,11))+(O25*POWER(1+$H$3,12))+(O25*POWER(1+$H$3,13))+(O25*POWER(1+$H$3,14))+(O25*POWER(1+$H$3,15)))/11)</f>
        <v>0</v>
      </c>
      <c r="S25" s="327">
        <f t="shared" si="39"/>
        <v>0</v>
      </c>
      <c r="T25" s="13"/>
      <c r="U25" s="13"/>
    </row>
    <row r="26" spans="1:21" ht="38.25" x14ac:dyDescent="0.2">
      <c r="A26" s="140" t="s">
        <v>193</v>
      </c>
      <c r="B26" s="220">
        <f>+('4-Year Forecast'!N86)</f>
        <v>0</v>
      </c>
      <c r="C26" s="220">
        <f>+('4-Year Forecast'!O86)</f>
        <v>0</v>
      </c>
      <c r="D26" s="245">
        <f t="shared" si="25"/>
        <v>0</v>
      </c>
      <c r="E26" s="353">
        <f t="shared" si="26"/>
        <v>0</v>
      </c>
      <c r="F26" s="285">
        <f t="shared" si="40"/>
        <v>0</v>
      </c>
      <c r="G26" s="327">
        <f t="shared" si="34"/>
        <v>0</v>
      </c>
      <c r="H26" s="353">
        <f t="shared" si="27"/>
        <v>0</v>
      </c>
      <c r="I26" s="285">
        <f t="shared" si="28"/>
        <v>0</v>
      </c>
      <c r="J26" s="327">
        <f t="shared" si="35"/>
        <v>0</v>
      </c>
      <c r="K26" s="353">
        <f t="shared" si="29"/>
        <v>0</v>
      </c>
      <c r="L26" s="285">
        <f t="shared" si="30"/>
        <v>0</v>
      </c>
      <c r="M26" s="327">
        <f t="shared" ref="M26:M31" si="41">SUM(K26)-SUM(L26)</f>
        <v>0</v>
      </c>
      <c r="N26" s="353">
        <f t="shared" si="31"/>
        <v>0</v>
      </c>
      <c r="O26" s="285">
        <f t="shared" si="32"/>
        <v>0</v>
      </c>
      <c r="P26" s="327">
        <f t="shared" si="36"/>
        <v>0</v>
      </c>
      <c r="Q26" s="61">
        <f t="shared" si="33"/>
        <v>0</v>
      </c>
      <c r="R26" s="67">
        <f>+IF($H$3=" "," ",((O26*POWER(1+$H$3,5))+(O26*POWER(1+$H$3,6))+(O26*POWER(1+$H$3,7))+(O26*POWER(1+$H$3,8))+(O26*POWER(1+$H$3,9))+(O26*POWER(1+T16,10))+(O26*POWER(1+$H$3,11))+(O26*POWER(1+$H$3,12))+(O26*POWER(1+$H$3,13))+(O26*POWER(1+$H$3,14))+(O26*POWER(1+$H$3,15)))/11)</f>
        <v>0</v>
      </c>
      <c r="S26" s="327">
        <f t="shared" si="39"/>
        <v>0</v>
      </c>
      <c r="T26" s="13"/>
      <c r="U26" s="13"/>
    </row>
    <row r="27" spans="1:21" x14ac:dyDescent="0.2">
      <c r="A27" s="15" t="s">
        <v>9</v>
      </c>
      <c r="B27" s="220">
        <f>+('4-Year Forecast'!N87)</f>
        <v>0</v>
      </c>
      <c r="C27" s="283">
        <f>+('4-Year Forecast'!O87)</f>
        <v>0</v>
      </c>
      <c r="D27" s="245">
        <f t="shared" si="25"/>
        <v>0</v>
      </c>
      <c r="E27" s="353">
        <f t="shared" si="26"/>
        <v>0</v>
      </c>
      <c r="F27" s="285">
        <f t="shared" si="40"/>
        <v>0</v>
      </c>
      <c r="G27" s="327">
        <f t="shared" si="34"/>
        <v>0</v>
      </c>
      <c r="H27" s="353">
        <f t="shared" si="27"/>
        <v>0</v>
      </c>
      <c r="I27" s="285">
        <f t="shared" si="28"/>
        <v>0</v>
      </c>
      <c r="J27" s="327">
        <f t="shared" si="35"/>
        <v>0</v>
      </c>
      <c r="K27" s="353">
        <f t="shared" si="29"/>
        <v>0</v>
      </c>
      <c r="L27" s="285">
        <f t="shared" si="30"/>
        <v>0</v>
      </c>
      <c r="M27" s="327">
        <f t="shared" si="41"/>
        <v>0</v>
      </c>
      <c r="N27" s="353">
        <f t="shared" si="31"/>
        <v>0</v>
      </c>
      <c r="O27" s="285">
        <f t="shared" si="32"/>
        <v>0</v>
      </c>
      <c r="P27" s="327">
        <f t="shared" si="36"/>
        <v>0</v>
      </c>
      <c r="Q27" s="61">
        <f t="shared" si="33"/>
        <v>0</v>
      </c>
      <c r="R27" s="67">
        <f>+IF($H$3=" "," ",((O27*POWER(1+$H$3,5))+(O27*POWER(1+$H$3,6))+(O27*POWER(1+$H$3,7))+(O27*POWER(1+$H$3,8))+(O27*POWER(1+$H$3,9))+(O27*POWER(1+T17,10))+(O27*POWER(1+$H$3,11))+(O27*POWER(1+$H$3,12))+(O27*POWER(1+$H$3,13))+(O27*POWER(1+$H$3,14))+(O27*POWER(1+$H$3,15)))/11)</f>
        <v>0</v>
      </c>
      <c r="S27" s="327">
        <f t="shared" si="39"/>
        <v>0</v>
      </c>
      <c r="T27" s="13"/>
      <c r="U27" s="13"/>
    </row>
    <row r="28" spans="1:21" x14ac:dyDescent="0.2">
      <c r="A28" s="192" t="s">
        <v>196</v>
      </c>
      <c r="B28" s="220">
        <f>+('4-Year Forecast'!N88)</f>
        <v>0</v>
      </c>
      <c r="C28" s="283">
        <f>+('4-Year Forecast'!O88)</f>
        <v>0</v>
      </c>
      <c r="D28" s="245">
        <f t="shared" si="25"/>
        <v>0</v>
      </c>
      <c r="E28" s="353">
        <f t="shared" si="26"/>
        <v>0</v>
      </c>
      <c r="F28" s="285">
        <f t="shared" si="40"/>
        <v>0</v>
      </c>
      <c r="G28" s="327">
        <f t="shared" si="34"/>
        <v>0</v>
      </c>
      <c r="H28" s="353">
        <f t="shared" si="27"/>
        <v>0</v>
      </c>
      <c r="I28" s="285">
        <f t="shared" si="28"/>
        <v>0</v>
      </c>
      <c r="J28" s="327">
        <f t="shared" si="35"/>
        <v>0</v>
      </c>
      <c r="K28" s="353">
        <f t="shared" si="29"/>
        <v>0</v>
      </c>
      <c r="L28" s="285">
        <f t="shared" si="30"/>
        <v>0</v>
      </c>
      <c r="M28" s="327">
        <f t="shared" si="41"/>
        <v>0</v>
      </c>
      <c r="N28" s="353">
        <f t="shared" si="31"/>
        <v>0</v>
      </c>
      <c r="O28" s="285">
        <f t="shared" si="32"/>
        <v>0</v>
      </c>
      <c r="P28" s="327">
        <f t="shared" si="36"/>
        <v>0</v>
      </c>
      <c r="Q28" s="61">
        <f t="shared" ref="Q28" si="42">+IF($H$2=" "," ",((N28*POWER(1+$H$2,5))+(N28*POWER(1+$H$2,6))+(N28*POWER(1+$H$2,7))+(N28*POWER(1+$H$2,8))+(N28*POWER(1+$H$2,9))+(N28*POWER(1+$H$2,10))+(N28*POWER(1+$H$2,11))+(N28*POWER(1+$H$2,12))+(N28*POWER(1+$H$2,13))+(N28*POWER(1+$H$2,14))+(N28*POWER(1+$H$2,15)))/11)</f>
        <v>0</v>
      </c>
      <c r="R28" s="67">
        <f t="shared" ref="R28:R30" si="43">+IF($H$3=" "," ",((O28*POWER(1+$H$3,5))+(O28*POWER(1+$H$3,6))+(O28*POWER(1+$H$3,7))+(O28*POWER(1+$H$3,8))+(O28*POWER(1+$H$3,9))+(O28*POWER(1+T18,10))+(O28*POWER(1+$H$3,11))+(O28*POWER(1+$H$3,12))+(O28*POWER(1+$H$3,13))+(O28*POWER(1+$H$3,14))+(O28*POWER(1+$H$3,15)))/11)</f>
        <v>0</v>
      </c>
      <c r="S28" s="327">
        <f t="shared" si="39"/>
        <v>0</v>
      </c>
      <c r="T28" s="13"/>
      <c r="U28" s="13"/>
    </row>
    <row r="29" spans="1:21" x14ac:dyDescent="0.2">
      <c r="A29" s="15" t="s">
        <v>10</v>
      </c>
      <c r="B29" s="220">
        <f>+('4-Year Forecast'!N89)</f>
        <v>0</v>
      </c>
      <c r="C29" s="220">
        <f>+('4-Year Forecast'!O89)</f>
        <v>0</v>
      </c>
      <c r="D29" s="245">
        <f t="shared" si="25"/>
        <v>0</v>
      </c>
      <c r="E29" s="353">
        <f t="shared" si="26"/>
        <v>0</v>
      </c>
      <c r="F29" s="285">
        <f t="shared" si="40"/>
        <v>0</v>
      </c>
      <c r="G29" s="327">
        <f t="shared" si="34"/>
        <v>0</v>
      </c>
      <c r="H29" s="353">
        <f t="shared" si="27"/>
        <v>0</v>
      </c>
      <c r="I29" s="285">
        <f t="shared" si="28"/>
        <v>0</v>
      </c>
      <c r="J29" s="327">
        <f t="shared" si="35"/>
        <v>0</v>
      </c>
      <c r="K29" s="353">
        <f t="shared" si="29"/>
        <v>0</v>
      </c>
      <c r="L29" s="285">
        <f t="shared" si="30"/>
        <v>0</v>
      </c>
      <c r="M29" s="327">
        <f t="shared" si="41"/>
        <v>0</v>
      </c>
      <c r="N29" s="353">
        <f t="shared" si="31"/>
        <v>0</v>
      </c>
      <c r="O29" s="285">
        <f t="shared" si="32"/>
        <v>0</v>
      </c>
      <c r="P29" s="327">
        <f t="shared" si="36"/>
        <v>0</v>
      </c>
      <c r="Q29" s="61">
        <f t="shared" si="33"/>
        <v>0</v>
      </c>
      <c r="R29" s="67">
        <f t="shared" si="43"/>
        <v>0</v>
      </c>
      <c r="S29" s="327">
        <f t="shared" si="39"/>
        <v>0</v>
      </c>
      <c r="T29" s="13"/>
      <c r="U29" s="13"/>
    </row>
    <row r="30" spans="1:21" x14ac:dyDescent="0.2">
      <c r="A30" s="15" t="s">
        <v>11</v>
      </c>
      <c r="B30" s="220">
        <f>+('4-Year Forecast'!N90)</f>
        <v>0</v>
      </c>
      <c r="C30" s="283">
        <f>+('4-Year Forecast'!O90)</f>
        <v>0</v>
      </c>
      <c r="D30" s="245">
        <f t="shared" si="25"/>
        <v>0</v>
      </c>
      <c r="E30" s="353">
        <f t="shared" si="26"/>
        <v>0</v>
      </c>
      <c r="F30" s="285">
        <f t="shared" si="40"/>
        <v>0</v>
      </c>
      <c r="G30" s="327">
        <f t="shared" si="34"/>
        <v>0</v>
      </c>
      <c r="H30" s="353">
        <f t="shared" si="27"/>
        <v>0</v>
      </c>
      <c r="I30" s="285">
        <f t="shared" si="28"/>
        <v>0</v>
      </c>
      <c r="J30" s="327">
        <f t="shared" si="35"/>
        <v>0</v>
      </c>
      <c r="K30" s="353">
        <f t="shared" si="29"/>
        <v>0</v>
      </c>
      <c r="L30" s="285">
        <f t="shared" si="30"/>
        <v>0</v>
      </c>
      <c r="M30" s="327">
        <f t="shared" si="41"/>
        <v>0</v>
      </c>
      <c r="N30" s="353">
        <f t="shared" si="31"/>
        <v>0</v>
      </c>
      <c r="O30" s="285">
        <f t="shared" si="32"/>
        <v>0</v>
      </c>
      <c r="P30" s="327">
        <f t="shared" si="36"/>
        <v>0</v>
      </c>
      <c r="Q30" s="61">
        <f t="shared" si="33"/>
        <v>0</v>
      </c>
      <c r="R30" s="67">
        <f t="shared" si="43"/>
        <v>0</v>
      </c>
      <c r="S30" s="327">
        <f t="shared" si="39"/>
        <v>0</v>
      </c>
      <c r="T30" s="13"/>
      <c r="U30" s="13"/>
    </row>
    <row r="31" spans="1:21" x14ac:dyDescent="0.2">
      <c r="A31" s="15" t="s">
        <v>32</v>
      </c>
      <c r="B31" s="325"/>
      <c r="C31" s="283">
        <f>+('4-Year Forecast'!O91)</f>
        <v>0</v>
      </c>
      <c r="D31" s="245">
        <f t="shared" si="25"/>
        <v>0</v>
      </c>
      <c r="E31" s="176"/>
      <c r="F31" s="285">
        <f t="shared" si="40"/>
        <v>0</v>
      </c>
      <c r="G31" s="327">
        <f t="shared" si="34"/>
        <v>0</v>
      </c>
      <c r="H31" s="177"/>
      <c r="I31" s="285">
        <f t="shared" si="28"/>
        <v>0</v>
      </c>
      <c r="J31" s="327">
        <f t="shared" si="35"/>
        <v>0</v>
      </c>
      <c r="K31" s="356"/>
      <c r="L31" s="285">
        <f t="shared" si="30"/>
        <v>0</v>
      </c>
      <c r="M31" s="327">
        <f t="shared" si="41"/>
        <v>0</v>
      </c>
      <c r="N31" s="356"/>
      <c r="O31" s="285">
        <f t="shared" si="32"/>
        <v>0</v>
      </c>
      <c r="P31" s="327">
        <f t="shared" si="36"/>
        <v>0</v>
      </c>
      <c r="Q31" s="350"/>
      <c r="R31" s="67">
        <f>+IF($H$3=" "," ",((O31*POWER(1+$H$3,5))+(O31*POWER(1+$H$3,6))+(O31*POWER(1+$H$3,7))+(O31*POWER(1+$H$3,8))+(O31*POWER(1+$H$3,9))+(O31*POWER(1+T20,10))+(O31*POWER(1+$H$3,11))+(O31*POWER(1+$H$3,12))+(O31*POWER(1+$H$3,13))+(O31*POWER(1+$H$3,14))+(O31*POWER(1+$H$3,15)))/11)</f>
        <v>0</v>
      </c>
      <c r="S31" s="327">
        <f t="shared" si="39"/>
        <v>0</v>
      </c>
      <c r="T31" s="13"/>
      <c r="U31" s="13"/>
    </row>
    <row r="32" spans="1:21" ht="15" x14ac:dyDescent="0.25">
      <c r="A32" s="108" t="s">
        <v>46</v>
      </c>
      <c r="B32" s="220">
        <f>+('4-Year Forecast'!N92)</f>
        <v>0</v>
      </c>
      <c r="C32" s="220">
        <f>+('4-Year Forecast'!O92)</f>
        <v>0</v>
      </c>
      <c r="D32" s="245">
        <f t="shared" si="25"/>
        <v>0</v>
      </c>
      <c r="E32" s="353">
        <f t="shared" si="26"/>
        <v>0</v>
      </c>
      <c r="F32" s="349">
        <f t="shared" ref="F32:P32" si="44">SUM(F23:F30)</f>
        <v>0</v>
      </c>
      <c r="G32" s="327">
        <f t="shared" si="34"/>
        <v>0</v>
      </c>
      <c r="H32" s="328">
        <f t="shared" si="44"/>
        <v>0</v>
      </c>
      <c r="I32" s="349">
        <f t="shared" si="44"/>
        <v>0</v>
      </c>
      <c r="J32" s="327">
        <f t="shared" si="35"/>
        <v>0</v>
      </c>
      <c r="K32" s="328">
        <f t="shared" si="44"/>
        <v>0</v>
      </c>
      <c r="L32" s="326">
        <f t="shared" si="44"/>
        <v>0</v>
      </c>
      <c r="M32" s="331">
        <f t="shared" si="44"/>
        <v>0</v>
      </c>
      <c r="N32" s="328">
        <f t="shared" si="44"/>
        <v>0</v>
      </c>
      <c r="O32" s="326">
        <f t="shared" si="44"/>
        <v>0</v>
      </c>
      <c r="P32" s="331">
        <f t="shared" si="44"/>
        <v>0</v>
      </c>
      <c r="Q32" s="61">
        <f t="shared" si="33"/>
        <v>0</v>
      </c>
      <c r="R32" s="326">
        <f>SUM(R23:R30)</f>
        <v>0</v>
      </c>
      <c r="S32" s="327">
        <f t="shared" si="39"/>
        <v>0</v>
      </c>
      <c r="T32" s="13"/>
      <c r="U32" s="13"/>
    </row>
    <row r="33" spans="1:21" ht="6.95" customHeight="1" x14ac:dyDescent="0.25">
      <c r="A33" s="24"/>
      <c r="B33" s="323"/>
      <c r="C33" s="323"/>
      <c r="D33" s="246"/>
      <c r="E33" s="59"/>
      <c r="F33" s="32"/>
      <c r="G33" s="291"/>
      <c r="H33" s="287"/>
      <c r="I33" s="323"/>
      <c r="J33" s="291"/>
      <c r="K33" s="287"/>
      <c r="L33" s="323"/>
      <c r="M33" s="306"/>
      <c r="N33" s="287"/>
      <c r="O33" s="323"/>
      <c r="P33" s="291"/>
      <c r="Q33" s="287"/>
      <c r="R33" s="234"/>
      <c r="S33" s="291"/>
      <c r="T33" s="31"/>
      <c r="U33" s="31"/>
    </row>
    <row r="34" spans="1:21" ht="15" x14ac:dyDescent="0.25">
      <c r="A34" s="26" t="s">
        <v>5</v>
      </c>
      <c r="B34" s="220">
        <f>+('4-Year Forecast'!N103)</f>
        <v>0</v>
      </c>
      <c r="C34" s="220">
        <f>+('4-Year Forecast'!O103)</f>
        <v>0</v>
      </c>
      <c r="D34" s="245">
        <f t="shared" si="25"/>
        <v>0</v>
      </c>
      <c r="E34" s="353">
        <f t="shared" si="26"/>
        <v>0</v>
      </c>
      <c r="F34" s="285">
        <f t="shared" ref="F34:F36" si="45">SUM(IF($H$3=" "," ",(C34*POWER(1+$H$3,1))))</f>
        <v>0</v>
      </c>
      <c r="G34" s="327">
        <f t="shared" si="34"/>
        <v>0</v>
      </c>
      <c r="H34" s="353">
        <f t="shared" ref="H34:H36" si="46">SUM(IF($H$2=" "," ",(E34*POWER(1+$H$2,2))))</f>
        <v>0</v>
      </c>
      <c r="I34" s="285">
        <f t="shared" ref="I34:I36" si="47">SUM(IF($H$3=" "," ",(F34*(POWER(1+$H$3,2)))))</f>
        <v>0</v>
      </c>
      <c r="J34" s="327">
        <f t="shared" si="35"/>
        <v>0</v>
      </c>
      <c r="K34" s="353">
        <f>+SUM(IF($H$2=" "," ",(H34*POWER(1+$H$2,3))))</f>
        <v>0</v>
      </c>
      <c r="L34" s="285">
        <f>SUM(IF($H$3=" "," ",(I34*POWER(1+$H$3,1))))</f>
        <v>0</v>
      </c>
      <c r="M34" s="329">
        <f t="shared" ref="M34:M38" si="48">+SUM(K34)-SUM(L34)</f>
        <v>0</v>
      </c>
      <c r="N34" s="353">
        <f t="shared" ref="N34" si="49">SUM(IF($H$2=" "," ",(K34*POWER(1+$H$2,2))))</f>
        <v>0</v>
      </c>
      <c r="O34" s="285">
        <f>SUM(IF($H$3=" "," ",(L34*POWER(1+$H$3,1))))</f>
        <v>0</v>
      </c>
      <c r="P34" s="329">
        <f t="shared" ref="P34:P38" si="50">+SUM(N34)-SUM(O34)</f>
        <v>0</v>
      </c>
      <c r="Q34" s="61">
        <f t="shared" si="33"/>
        <v>0</v>
      </c>
      <c r="R34" s="67">
        <f>+IF($H$3=" "," ",((O34*POWER(1+$H$3,5))+(O34*POWER(1+$H$3,6))+(O34*POWER(1+$H$3,7))+(O34*POWER(1+$H$3,8))+(O34*POWER(1+$H$3,9))+(O34*POWER(1+$H$3,10))+(O34*POWER(1+$H$3,11))+(O34*POWER(1+$H$3,12))+(O34*POWER(1+$H$3,13))+(O34*POWER(1+$H$3,14))+(O34*POWER(1+$H$3,15)))/11)</f>
        <v>0</v>
      </c>
      <c r="S34" s="322">
        <f t="shared" ref="S34" si="51">+SUM(Q34)-SUM(R34)</f>
        <v>0</v>
      </c>
      <c r="T34" s="13"/>
      <c r="U34" s="13"/>
    </row>
    <row r="35" spans="1:21" ht="6.95" customHeight="1" x14ac:dyDescent="0.25">
      <c r="A35" s="25"/>
      <c r="B35" s="220"/>
      <c r="C35" s="220"/>
      <c r="D35" s="246"/>
      <c r="E35" s="59"/>
      <c r="F35" s="32"/>
      <c r="G35" s="291"/>
      <c r="H35" s="287"/>
      <c r="I35" s="323"/>
      <c r="J35" s="291"/>
      <c r="K35" s="287"/>
      <c r="L35" s="323"/>
      <c r="M35" s="306"/>
      <c r="N35" s="287"/>
      <c r="O35" s="323"/>
      <c r="P35" s="291"/>
      <c r="Q35" s="287"/>
      <c r="R35" s="234"/>
      <c r="S35" s="291"/>
      <c r="T35" s="31"/>
      <c r="U35" s="31"/>
    </row>
    <row r="36" spans="1:21" ht="15" x14ac:dyDescent="0.25">
      <c r="A36" s="26" t="s">
        <v>45</v>
      </c>
      <c r="B36" s="220">
        <f>+('4-Year Forecast'!N111)</f>
        <v>0</v>
      </c>
      <c r="C36" s="220">
        <f>+('4-Year Forecast'!O111)</f>
        <v>0</v>
      </c>
      <c r="D36" s="245">
        <f t="shared" si="25"/>
        <v>0</v>
      </c>
      <c r="E36" s="353">
        <f t="shared" si="26"/>
        <v>0</v>
      </c>
      <c r="F36" s="285">
        <f t="shared" si="45"/>
        <v>0</v>
      </c>
      <c r="G36" s="327">
        <f t="shared" si="34"/>
        <v>0</v>
      </c>
      <c r="H36" s="353">
        <f t="shared" si="46"/>
        <v>0</v>
      </c>
      <c r="I36" s="285">
        <f t="shared" si="47"/>
        <v>0</v>
      </c>
      <c r="J36" s="327">
        <f t="shared" si="35"/>
        <v>0</v>
      </c>
      <c r="K36" s="353">
        <f>SUM(IF($H$2=" "," ",(H36*POWER(1+$H$2,3))))</f>
        <v>0</v>
      </c>
      <c r="L36" s="285">
        <f>SUM(IF($H$3=" "," ",(I36*POWER(1+$H$3,1))))</f>
        <v>0</v>
      </c>
      <c r="M36" s="329">
        <f t="shared" si="48"/>
        <v>0</v>
      </c>
      <c r="N36" s="353">
        <f>SUM(IF($H$2=" "," ",(K36*POWER(1+$H$2,4))))</f>
        <v>0</v>
      </c>
      <c r="O36" s="285">
        <f>SUM(IF($H$3=" "," ",(L36*POWER(1+$H$3,1))))</f>
        <v>0</v>
      </c>
      <c r="P36" s="329">
        <f t="shared" si="50"/>
        <v>0</v>
      </c>
      <c r="Q36" s="61">
        <f t="shared" si="33"/>
        <v>0</v>
      </c>
      <c r="R36" s="67">
        <f>+IF($H$3=" "," ",((O36*POWER(1+$H$3,5))+(O36*POWER(1+$H$3,6))+(O36*POWER(1+$H$3,7))+(O36*POWER(1+$H$3,8))+(O36*POWER(1+$H$3,9))+(O36*POWER(1+$H$3,10))+(O36*POWER(1+$H$3,11))+(O36*POWER(1+$H$3,12))+(O36*POWER(1+$H$3,13))+(O36*POWER(1+$H$3,14))+(O36*POWER(1+$H$3,15)))/11)</f>
        <v>0</v>
      </c>
      <c r="S36" s="322">
        <f t="shared" ref="S36" si="52">+SUM(Q36)-SUM(R36)</f>
        <v>0</v>
      </c>
      <c r="T36" s="13"/>
      <c r="U36" s="13"/>
    </row>
    <row r="37" spans="1:21" ht="6.95" customHeight="1" x14ac:dyDescent="0.25">
      <c r="A37" s="25"/>
      <c r="B37" s="323"/>
      <c r="C37" s="323"/>
      <c r="D37" s="246"/>
      <c r="E37" s="59"/>
      <c r="F37" s="32"/>
      <c r="G37" s="291"/>
      <c r="H37" s="287"/>
      <c r="I37" s="323"/>
      <c r="J37" s="291"/>
      <c r="K37" s="287"/>
      <c r="L37" s="323"/>
      <c r="M37" s="306"/>
      <c r="N37" s="287"/>
      <c r="O37" s="323"/>
      <c r="P37" s="291"/>
      <c r="Q37" s="287"/>
      <c r="R37" s="234"/>
      <c r="S37" s="291"/>
      <c r="T37" s="31"/>
      <c r="U37" s="31"/>
    </row>
    <row r="38" spans="1:21" ht="15.75" x14ac:dyDescent="0.25">
      <c r="A38" s="20" t="s">
        <v>47</v>
      </c>
      <c r="B38" s="220">
        <f>+('4-Year Forecast'!N112)</f>
        <v>0</v>
      </c>
      <c r="C38" s="220">
        <f>+('4-Year Forecast'!O112)</f>
        <v>0</v>
      </c>
      <c r="D38" s="245">
        <f t="shared" si="25"/>
        <v>0</v>
      </c>
      <c r="E38" s="353">
        <f>SUM(E13,E14,E15,,E18,E20,E32,E34,E36)</f>
        <v>0</v>
      </c>
      <c r="F38" s="285">
        <f>SUM(F13,F14,F15,F18,F20,F32,F34,F36)</f>
        <v>0</v>
      </c>
      <c r="G38" s="329">
        <f t="shared" ref="G38" si="53">+SUM(E38)-SUM(F38)</f>
        <v>0</v>
      </c>
      <c r="H38" s="353">
        <f>SUM(H13,H14,H15,H18,H20,H32,H34,H36)</f>
        <v>0</v>
      </c>
      <c r="I38" s="285">
        <f>SUM(I13,I14,I15,I18,I20,I32,I34,I36)</f>
        <v>0</v>
      </c>
      <c r="J38" s="329">
        <f t="shared" ref="J38" si="54">+SUM(H38)-SUM(I38)</f>
        <v>0</v>
      </c>
      <c r="K38" s="353">
        <f>SUM(K13,K14,K15,K18,K20,K32,K34,K36)</f>
        <v>0</v>
      </c>
      <c r="L38" s="277">
        <f>SUM(L13,L14,L15,L18,L20,L32,L34,L36)</f>
        <v>0</v>
      </c>
      <c r="M38" s="332">
        <f t="shared" si="48"/>
        <v>0</v>
      </c>
      <c r="N38" s="277">
        <f>SUM(N13,N14,N15,N18,N20,N32,N34,N36)</f>
        <v>0</v>
      </c>
      <c r="O38" s="283">
        <f>SUM(O13,O14,O15,O18,O20,O32,O34,O36)</f>
        <v>0</v>
      </c>
      <c r="P38" s="245">
        <f t="shared" si="50"/>
        <v>0</v>
      </c>
      <c r="Q38" s="351">
        <f>SUM(Q13,Q14,Q15,Q18,Q20,Q32,Q34,Q36)</f>
        <v>0</v>
      </c>
      <c r="R38" s="352">
        <f>SUM(R13,R14,R15,R18,R20,R32,R34,R36)</f>
        <v>0</v>
      </c>
      <c r="S38" s="322">
        <f t="shared" ref="S38" si="55">+SUM(Q38)-SUM(R38)</f>
        <v>0</v>
      </c>
      <c r="T38" s="13"/>
      <c r="U38" s="13"/>
    </row>
    <row r="39" spans="1:21" ht="15.75" x14ac:dyDescent="0.25">
      <c r="A39" s="20"/>
      <c r="B39" s="43"/>
      <c r="C39" s="43"/>
      <c r="D39" s="43"/>
      <c r="E39" s="43"/>
      <c r="F39" s="43"/>
      <c r="G39" s="43"/>
      <c r="H39" s="383"/>
      <c r="I39" s="383"/>
      <c r="J39" s="43"/>
      <c r="K39" s="43"/>
      <c r="L39" s="43"/>
      <c r="M39" s="43"/>
      <c r="N39" s="43"/>
      <c r="O39" s="43"/>
      <c r="P39" s="43"/>
      <c r="Q39" s="43"/>
      <c r="R39" s="43"/>
      <c r="S39" s="43"/>
      <c r="T39" s="13"/>
      <c r="U39" s="13"/>
    </row>
    <row r="40" spans="1:21" ht="19.5" x14ac:dyDescent="0.35">
      <c r="A40" s="405" t="s">
        <v>119</v>
      </c>
      <c r="B40" s="405"/>
      <c r="C40" s="405"/>
      <c r="D40" s="405"/>
      <c r="E40" s="405"/>
      <c r="F40" s="405"/>
      <c r="G40" s="405"/>
      <c r="H40" s="405"/>
      <c r="I40" s="405"/>
      <c r="J40" s="405"/>
      <c r="K40" s="405"/>
    </row>
    <row r="41" spans="1:21" ht="15" x14ac:dyDescent="0.25">
      <c r="A41" s="19"/>
    </row>
    <row r="42" spans="1:21" ht="15.75" x14ac:dyDescent="0.2">
      <c r="A42" s="15"/>
      <c r="E42" s="11"/>
      <c r="F42" s="60"/>
    </row>
    <row r="43" spans="1:21" x14ac:dyDescent="0.2">
      <c r="A43" s="15"/>
    </row>
    <row r="44" spans="1:21" ht="15" x14ac:dyDescent="0.25">
      <c r="A44" s="14"/>
    </row>
    <row r="48" spans="1:21" ht="15" x14ac:dyDescent="0.25">
      <c r="A48" s="36"/>
    </row>
    <row r="49" spans="1:1" x14ac:dyDescent="0.2">
      <c r="A49" s="15"/>
    </row>
    <row r="50" spans="1:1" x14ac:dyDescent="0.2">
      <c r="A50" s="15"/>
    </row>
    <row r="51" spans="1:1" x14ac:dyDescent="0.2">
      <c r="A51" s="15"/>
    </row>
    <row r="52" spans="1:1" x14ac:dyDescent="0.2">
      <c r="A52" s="15"/>
    </row>
    <row r="53" spans="1:1" x14ac:dyDescent="0.2">
      <c r="A53" s="16"/>
    </row>
    <row r="54" spans="1:1" x14ac:dyDescent="0.2">
      <c r="A54" s="15"/>
    </row>
    <row r="55" spans="1:1" x14ac:dyDescent="0.2">
      <c r="A55" s="16"/>
    </row>
    <row r="56" spans="1:1" x14ac:dyDescent="0.2">
      <c r="A56" s="17"/>
    </row>
    <row r="57" spans="1:1" x14ac:dyDescent="0.2">
      <c r="A57" s="17"/>
    </row>
    <row r="58" spans="1:1" ht="15" x14ac:dyDescent="0.25">
      <c r="A58" s="18"/>
    </row>
    <row r="59" spans="1:1" x14ac:dyDescent="0.2">
      <c r="A59" s="37"/>
    </row>
    <row r="60" spans="1:1" ht="15" x14ac:dyDescent="0.25">
      <c r="A60" s="36"/>
    </row>
    <row r="61" spans="1:1" x14ac:dyDescent="0.2">
      <c r="A61" s="15"/>
    </row>
    <row r="62" spans="1:1" x14ac:dyDescent="0.2">
      <c r="A62" s="15"/>
    </row>
    <row r="63" spans="1:1" ht="15" x14ac:dyDescent="0.25">
      <c r="A63" s="18"/>
    </row>
    <row r="64" spans="1:1" x14ac:dyDescent="0.2">
      <c r="A64" s="37"/>
    </row>
    <row r="65" spans="1:1" ht="15" x14ac:dyDescent="0.25">
      <c r="A65" s="38"/>
    </row>
    <row r="66" spans="1:1" x14ac:dyDescent="0.2">
      <c r="A66" s="37"/>
    </row>
    <row r="67" spans="1:1" ht="15" x14ac:dyDescent="0.25">
      <c r="A67" s="36"/>
    </row>
    <row r="68" spans="1:1" x14ac:dyDescent="0.2">
      <c r="A68" s="15"/>
    </row>
    <row r="69" spans="1:1" x14ac:dyDescent="0.2">
      <c r="A69" s="15"/>
    </row>
    <row r="70" spans="1:1" x14ac:dyDescent="0.2">
      <c r="A70" s="15"/>
    </row>
    <row r="71" spans="1:1" x14ac:dyDescent="0.2">
      <c r="A71" s="15"/>
    </row>
    <row r="72" spans="1:1" ht="15" x14ac:dyDescent="0.25">
      <c r="A72" s="21"/>
    </row>
    <row r="73" spans="1:1" ht="15" x14ac:dyDescent="0.25">
      <c r="A73" s="39"/>
    </row>
    <row r="74" spans="1:1" ht="15" x14ac:dyDescent="0.25">
      <c r="A74" s="36"/>
    </row>
    <row r="75" spans="1:1" ht="15" x14ac:dyDescent="0.25">
      <c r="A75" s="36"/>
    </row>
    <row r="76" spans="1:1" ht="15" x14ac:dyDescent="0.25">
      <c r="A76" s="36"/>
    </row>
    <row r="77" spans="1:1" ht="15" x14ac:dyDescent="0.25">
      <c r="A77" s="36"/>
    </row>
    <row r="78" spans="1:1" ht="15.75" x14ac:dyDescent="0.25">
      <c r="A78" s="20"/>
    </row>
  </sheetData>
  <sheetProtection sheet="1" objects="1" scenarios="1"/>
  <mergeCells count="23">
    <mergeCell ref="A40:K40"/>
    <mergeCell ref="H3:I3"/>
    <mergeCell ref="H39:I39"/>
    <mergeCell ref="B6:D6"/>
    <mergeCell ref="E6:G6"/>
    <mergeCell ref="H6:J6"/>
    <mergeCell ref="N6:P6"/>
    <mergeCell ref="C1:H1"/>
    <mergeCell ref="A3:G3"/>
    <mergeCell ref="A2:G2"/>
    <mergeCell ref="H2:I2"/>
    <mergeCell ref="N2:P2"/>
    <mergeCell ref="K6:M6"/>
    <mergeCell ref="E5:G5"/>
    <mergeCell ref="H5:J5"/>
    <mergeCell ref="K5:M5"/>
    <mergeCell ref="T5:V5"/>
    <mergeCell ref="Q5:S5"/>
    <mergeCell ref="R3:S3"/>
    <mergeCell ref="R4:S4"/>
    <mergeCell ref="B5:D5"/>
    <mergeCell ref="N5:P5"/>
    <mergeCell ref="A4:G4"/>
  </mergeCells>
  <printOptions horizontalCentered="1" headings="1" gridLines="1"/>
  <pageMargins left="0.13" right="0" top="0.75" bottom="0.75" header="0.3" footer="0.3"/>
  <pageSetup scale="58" pageOrder="overThenDown" orientation="landscape" r:id="rId1"/>
  <headerFooter differentFirst="1">
    <oddHeader xml:space="preserve">&amp;C&amp;"Times New Roman,Bold"&amp;14 20-Year Financial Summary, page 2
</oddHeader>
  </headerFooter>
  <colBreaks count="1" manualBreakCount="1">
    <brk id="19" max="1048575" man="1"/>
  </colBreaks>
  <ignoredErrors>
    <ignoredError sqref="C10:C11 D9:D10 B9:B16 B18:D18 B20:F20 B29:B30 C29 B34 B36:D36 B38:D38 M32 Q9:Q10 P32 P34:R34 P36:R36 Q14:Q16 Q18 Q20:R20 R31:R32 B32 Q28:Q30 P23:R23 B23:C23 B24:C24 C32 Q25:R26 C25:C27 B25:B27 B28:C28 C30:C31 D26:D32 D23:D25 D11:D12 G23:G31 F34:G34 G36 G9:G12 G18:I18 G20:I20 J23:J31 J34 J36 G14 Q27 E16:F16 H16:I16 S9:S14 R9:R18 P9:P15 N16:O16 M9:M12 M18 M20 M22 L38 S23:S37 R27:R30 P17:P20 P24:P31 M23:M31 N38:O38 M34:M37 K16:L16 J19 J17 J9:J14 J18 J20 E38:F38 K38 H38:I38 Q11:Q12 C15:C16 C13 D34:E34 M14:M15 S16:S20 E10:E12 E14:E15 F9:F12 F14:F15 E18:F18 E23:E30 E36:F36 F23 F25:F31 H9:H12 H14:H15 H23:H30 H34:I36 I27:I31 I23:I26 I9:I12 I14:I15 K9:L12 K14:L15 K18:L18 K20:L20 K23:L30 L31 K34:L34 K36:L36 N9:O12 N14:O15 N18:O18 N20:O20 N23:O26 N27:O30 O31 N34:O34 N36:O36" unlockedFormula="1"/>
    <ignoredError sqref="H13:I13 N13:O13 K13:L13 E13" formula="1"/>
    <ignoredError sqref="Q13 Q32 M16 Q24 D13:D14 D16 G32 F13:G13 G15:G16 J32 P38 Q38:S38 P16 M38 J15:J16 G38 J38 M13 F24" formula="1"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zoomScaleNormal="100" workbookViewId="0">
      <pane xSplit="1" topLeftCell="B1" activePane="topRight" state="frozen"/>
      <selection pane="topRight" activeCell="H38" sqref="H38"/>
    </sheetView>
  </sheetViews>
  <sheetFormatPr defaultRowHeight="12.75" x14ac:dyDescent="0.2"/>
  <cols>
    <col min="1" max="1" width="28.83203125" customWidth="1"/>
    <col min="2" max="3" width="12.83203125" customWidth="1"/>
    <col min="4" max="4" width="14.83203125" customWidth="1"/>
    <col min="5" max="5" width="3.83203125" customWidth="1"/>
    <col min="6" max="6" width="15.83203125" customWidth="1"/>
    <col min="7" max="7" width="13.83203125" customWidth="1"/>
    <col min="8" max="8" width="16.83203125" customWidth="1"/>
    <col min="9" max="9" width="3.83203125" customWidth="1"/>
    <col min="10" max="10" width="13.83203125" customWidth="1"/>
    <col min="11" max="11" width="15.83203125" customWidth="1"/>
    <col min="12" max="12" width="13.83203125" customWidth="1"/>
    <col min="13" max="14" width="15.83203125" customWidth="1"/>
    <col min="15" max="15" width="13.83203125" customWidth="1"/>
  </cols>
  <sheetData>
    <row r="1" spans="1:15" ht="20.100000000000001" customHeight="1" thickBot="1" x14ac:dyDescent="0.35">
      <c r="C1" s="130"/>
      <c r="D1" s="366" t="s">
        <v>129</v>
      </c>
      <c r="E1" s="366"/>
      <c r="F1" s="366"/>
      <c r="G1" s="366"/>
      <c r="H1" s="366"/>
      <c r="I1" s="366"/>
      <c r="J1" s="366"/>
      <c r="K1" s="366"/>
    </row>
    <row r="2" spans="1:15" ht="16.5" thickBot="1" x14ac:dyDescent="0.3">
      <c r="A2" s="178" t="s">
        <v>117</v>
      </c>
      <c r="B2" s="301">
        <v>0.02</v>
      </c>
    </row>
    <row r="3" spans="1:15" ht="18" customHeight="1" thickBot="1" x14ac:dyDescent="0.3">
      <c r="A3" s="179" t="s">
        <v>116</v>
      </c>
      <c r="B3" s="302">
        <v>0.05</v>
      </c>
    </row>
    <row r="4" spans="1:15" ht="18.75" customHeight="1" x14ac:dyDescent="0.3">
      <c r="I4" s="294"/>
      <c r="J4" s="413" t="s">
        <v>138</v>
      </c>
      <c r="K4" s="413"/>
      <c r="L4" s="413"/>
      <c r="M4" s="413"/>
      <c r="N4" s="414"/>
      <c r="O4" s="123"/>
    </row>
    <row r="5" spans="1:15" ht="18" customHeight="1" x14ac:dyDescent="0.35">
      <c r="B5" s="417" t="s">
        <v>130</v>
      </c>
      <c r="C5" s="418"/>
      <c r="D5" s="418"/>
      <c r="E5" s="31"/>
      <c r="F5" s="419" t="s">
        <v>128</v>
      </c>
      <c r="G5" s="420"/>
      <c r="H5" s="421"/>
      <c r="I5" s="295"/>
      <c r="J5" s="415" t="s">
        <v>127</v>
      </c>
      <c r="K5" s="415"/>
      <c r="L5" s="415"/>
      <c r="M5" s="415"/>
      <c r="N5" s="416"/>
      <c r="O5" s="124"/>
    </row>
    <row r="6" spans="1:15" ht="18.75" x14ac:dyDescent="0.3">
      <c r="A6" s="36"/>
      <c r="B6" s="132">
        <f>+IF('Years 5 - 20'!Q6=" "," ",'Years 5 - 20'!Q6)</f>
        <v>2022</v>
      </c>
      <c r="C6" s="89" t="s">
        <v>81</v>
      </c>
      <c r="D6" s="132">
        <f>+IF('Years 5 - 20'!S6=" "," ",'Years 5 - 20'!S6)</f>
        <v>2032</v>
      </c>
      <c r="E6" s="188"/>
      <c r="F6" s="132">
        <f>+IF('4-Year Forecast'!B4=" "," ",'4-Year Forecast'!B4)</f>
        <v>2013</v>
      </c>
      <c r="G6" s="89" t="s">
        <v>81</v>
      </c>
      <c r="H6" s="296">
        <f>+IF('Years 5 - 20'!S6=" "," ",'Years 5 - 20'!S6)</f>
        <v>2032</v>
      </c>
      <c r="I6" s="40"/>
      <c r="J6" s="129"/>
      <c r="K6" s="409" t="s">
        <v>108</v>
      </c>
      <c r="L6" s="410"/>
      <c r="M6" s="411" t="s">
        <v>109</v>
      </c>
      <c r="N6" s="412"/>
      <c r="O6" s="122"/>
    </row>
    <row r="7" spans="1:15" ht="18.75" x14ac:dyDescent="0.3">
      <c r="A7" s="36"/>
      <c r="B7" s="145" t="s">
        <v>79</v>
      </c>
      <c r="C7" s="128" t="s">
        <v>78</v>
      </c>
      <c r="D7" s="297" t="s">
        <v>80</v>
      </c>
      <c r="E7" s="188"/>
      <c r="F7" s="298" t="s">
        <v>79</v>
      </c>
      <c r="G7" s="128" t="s">
        <v>78</v>
      </c>
      <c r="H7" s="119" t="s">
        <v>80</v>
      </c>
      <c r="I7" s="40"/>
      <c r="J7" s="127" t="s">
        <v>79</v>
      </c>
      <c r="K7" s="364" t="s">
        <v>78</v>
      </c>
      <c r="L7" s="363" t="s">
        <v>80</v>
      </c>
      <c r="M7" s="365" t="s">
        <v>78</v>
      </c>
      <c r="N7" s="363" t="s">
        <v>80</v>
      </c>
      <c r="O7" s="13"/>
    </row>
    <row r="8" spans="1:15" ht="18.75" x14ac:dyDescent="0.3">
      <c r="A8" s="26" t="s">
        <v>37</v>
      </c>
      <c r="B8" s="75"/>
      <c r="C8" s="76"/>
      <c r="D8" s="75"/>
      <c r="E8" s="292"/>
      <c r="F8" s="78"/>
      <c r="G8" s="77"/>
      <c r="H8" s="79"/>
      <c r="J8" s="125"/>
      <c r="K8" s="125"/>
      <c r="L8" s="142"/>
      <c r="M8" s="125"/>
      <c r="N8" s="142"/>
      <c r="O8" s="13"/>
    </row>
    <row r="9" spans="1:15" x14ac:dyDescent="0.2">
      <c r="A9" s="15" t="s">
        <v>40</v>
      </c>
      <c r="B9" s="277">
        <f>+('Years 5 - 20'!Q9)</f>
        <v>0</v>
      </c>
      <c r="C9" s="278">
        <f>+('Years 5 - 20'!R9)</f>
        <v>0</v>
      </c>
      <c r="D9" s="278">
        <f>+('Years 5 - 20'!S9)</f>
        <v>0</v>
      </c>
      <c r="E9" s="200"/>
      <c r="F9" s="277">
        <f>SUM(('4-Year Forecast'!B14)+('4-Year Forecast'!E14)+('4-Year Forecast'!H14)+('4-Year Forecast'!K14)+('Years 5 - 20'!B9)+('Years 5 - 20'!E9)+('Years 5 - 20'!H9)+('Years 5 - 20'!K9)+('Years 5 - 20'!N9)+(('Years 5 - 20'!N9)*(POWER(1+$B$2,1)))+(('Years 5 - 20'!N9)*(POWER(1+$B$2,2)))+(('Years 5 - 20'!N9)*(POWER(1+$B$2,3)))+(('Years 5 - 20'!N9)*(POWER(1+$B$2,4)))+(('Years 5 - 20'!N9)*(POWER(1+$B$2,5)))+(('Years 5 - 20'!N9)*(POWER(1+$B$2,6)))+(('Years 5 - 20'!N9)*(POWER(1+$B$2,7)))+(('Years 5 - 20'!N9)*(POWER(1+$B$2,8)))+(('Years 5 - 20'!N9)*(POWER(1+$B$2,9)))+(('Years 5 - 20'!N9)*(POWER(1+$B$2,10)))+(('Years 5 - 20'!N9)*(POWER(1+$B$2,11))))</f>
        <v>500</v>
      </c>
      <c r="G9" s="283">
        <f>SUM(('4-Year Forecast'!C14)+('4-Year Forecast'!F14)+('4-Year Forecast'!I14)+('4-Year Forecast'!L14)+('Years 5 - 20'!C9)+('Years 5 - 20'!F9)+('Years 5 - 20'!I9)+('Years 5 - 20'!L9)+('Years 5 - 20'!O9)+(('Years 5 - 20'!O9)*(POWER(1+$B$3,1)))+(('Years 5 - 20'!O9)*(POWER(1+$B$3,2)))+(('Years 5 - 20'!O9)*(POWER(1+$B$3,3)))+(('Years 5 - 20'!O9)*(POWER(1+$B$3,4)))+(('Years 5 - 20'!O9)*(POWER(1+$B$3,5)))+(('Years 5 - 20'!O9)*(POWER(1+$B$3,6)))+(('Years 5 - 20'!O9)*(POWER(1+$B$3,7)))+(('Years 5 - 20'!O9)*(POWER(1+$B$3,8)))+(('Years 5 - 20'!O9)*(POWER(1+$B$3,9)))+(('Years 5 - 20'!O9)*(POWER(1+$B$3,10)))+(('Years 5 - 20'!O9)*(POWER(1+$B$3,11))))</f>
        <v>999</v>
      </c>
      <c r="H9" s="288">
        <f>+F9-G9</f>
        <v>-499</v>
      </c>
      <c r="J9" s="189">
        <f>+('Cost Band Module (20 Years)'!G9)</f>
        <v>0</v>
      </c>
      <c r="K9" s="189">
        <f>+('Cost Band Module (20 Years)'!H9)</f>
        <v>0</v>
      </c>
      <c r="L9" s="199">
        <f>SUM(J9)-SUM(K9)</f>
        <v>0</v>
      </c>
      <c r="M9" s="189">
        <f>+('Cost Band Module (20 Years)'!J9)</f>
        <v>66033935.811631352</v>
      </c>
      <c r="N9" s="199">
        <f t="shared" ref="N9:N16" si="0">SUM(J9)-SUM(M9)</f>
        <v>-66033935.811631352</v>
      </c>
      <c r="O9" s="13"/>
    </row>
    <row r="10" spans="1:15" x14ac:dyDescent="0.2">
      <c r="A10" s="15" t="s">
        <v>38</v>
      </c>
      <c r="B10" s="277">
        <f>+('Years 5 - 20'!Q10)</f>
        <v>0</v>
      </c>
      <c r="C10" s="278">
        <f>+('Years 5 - 20'!R10)</f>
        <v>0</v>
      </c>
      <c r="D10" s="278">
        <f>+('Years 5 - 20'!S10)</f>
        <v>0</v>
      </c>
      <c r="E10" s="200"/>
      <c r="F10" s="277">
        <f>SUM(('4-Year Forecast'!B15)+('4-Year Forecast'!E15)+('4-Year Forecast'!H15)+('4-Year Forecast'!K15)+('Years 5 - 20'!B10)+('Years 5 - 20'!E10)+('Years 5 - 20'!H10)+('Years 5 - 20'!K10)+('Years 5 - 20'!N10)+(('Years 5 - 20'!N10)*(POWER(1+$B$2,1)))+(('Years 5 - 20'!N10)*(POWER(1+$B$2,2)))+(('Years 5 - 20'!N10)*(POWER(1+$B$2,3)))+(('Years 5 - 20'!N10)*(POWER(1+$B$2,4)))+(('Years 5 - 20'!N10)*(POWER(1+$B$2,5)))+(('Years 5 - 20'!N10)*(POWER(1+$B$2,6)))+(('Years 5 - 20'!N10)*(POWER(1+$B$2,7)))+(('Years 5 - 20'!N10)*(POWER(1+$B$2,8)))+(('Years 5 - 20'!N10)*(POWER(1+$B$2,9)))+(('Years 5 - 20'!N10)*(POWER(1+$B$2,10)))+(('Years 5 - 20'!N10)*(POWER(1+$B$2,11))))</f>
        <v>0</v>
      </c>
      <c r="G10" s="283">
        <f>SUM(('4-Year Forecast'!C15)+('4-Year Forecast'!F15)+('4-Year Forecast'!I15)+('4-Year Forecast'!L15)+('Years 5 - 20'!C10)+('Years 5 - 20'!F10)+('Years 5 - 20'!I10)+('Years 5 - 20'!L10)+('Years 5 - 20'!O10)+(('Years 5 - 20'!O10)*(POWER(1+$B$3,1)))+(('Years 5 - 20'!O10)*(POWER(1+$B$3,2)))+(('Years 5 - 20'!O10)*(POWER(1+$B$3,3)))+(('Years 5 - 20'!O10)*(POWER(1+$B$3,4)))+(('Years 5 - 20'!O10)*(POWER(1+$B$3,5)))+(('Years 5 - 20'!O10)*(POWER(1+$B$3,6)))+(('Years 5 - 20'!O10)*(POWER(1+$B$3,7)))+(('Years 5 - 20'!O10)*(POWER(1+$B$3,8)))+(('Years 5 - 20'!O10)*(POWER(1+$B$3,9)))+(('Years 5 - 20'!O10)*(POWER(1+$B$3,10)))+(('Years 5 - 20'!O10)*(POWER(1+$B$3,11))))</f>
        <v>0</v>
      </c>
      <c r="H10" s="288">
        <f t="shared" ref="H10:H12" si="1">+F10-G10</f>
        <v>0</v>
      </c>
      <c r="J10" s="189">
        <f>+('Cost Band Module (20 Years)'!G10)</f>
        <v>0</v>
      </c>
      <c r="K10" s="189">
        <f>+('Cost Band Module (20 Years)'!H10)</f>
        <v>0</v>
      </c>
      <c r="L10" s="199">
        <f t="shared" ref="L10:L20" si="2">SUM(J10)-SUM(K10)</f>
        <v>0</v>
      </c>
      <c r="M10" s="189">
        <f>+('Cost Band Module (20 Years)'!J10)</f>
        <v>0</v>
      </c>
      <c r="N10" s="199">
        <f t="shared" si="0"/>
        <v>0</v>
      </c>
      <c r="O10" s="13"/>
    </row>
    <row r="11" spans="1:15" x14ac:dyDescent="0.2">
      <c r="A11" s="15" t="s">
        <v>39</v>
      </c>
      <c r="B11" s="277">
        <f>+('Years 5 - 20'!Q11)</f>
        <v>0</v>
      </c>
      <c r="C11" s="278">
        <f>+('Years 5 - 20'!R11)</f>
        <v>0</v>
      </c>
      <c r="D11" s="278">
        <f>+('Years 5 - 20'!S11)</f>
        <v>0</v>
      </c>
      <c r="E11" s="200"/>
      <c r="F11" s="277">
        <f>SUM(('4-Year Forecast'!B16)+('4-Year Forecast'!E16)+('4-Year Forecast'!H16)+('4-Year Forecast'!K16)+('Years 5 - 20'!B11)+('Years 5 - 20'!E11)+('Years 5 - 20'!H11)+('Years 5 - 20'!K11)+('Years 5 - 20'!N11)+(('Years 5 - 20'!N11)*(POWER(1+$B$2,1)))+(('Years 5 - 20'!N11)*(POWER(1+$B$2,2)))+(('Years 5 - 20'!N11)*(POWER(1+$B$2,3)))+(('Years 5 - 20'!N11)*(POWER(1+$B$2,4)))+(('Years 5 - 20'!N11)*(POWER(1+$B$2,5)))+(('Years 5 - 20'!N11)*(POWER(1+$B$2,6)))+(('Years 5 - 20'!N11)*(POWER(1+$B$2,7)))+(('Years 5 - 20'!N11)*(POWER(1+$B$2,8)))+(('Years 5 - 20'!N11)*(POWER(1+$B$2,9)))+(('Years 5 - 20'!N11)*(POWER(1+$B$2,10)))+(('Years 5 - 20'!N11)*(POWER(1+$B$2,11))))</f>
        <v>0</v>
      </c>
      <c r="G11" s="283">
        <f>SUM(('4-Year Forecast'!C16)+('4-Year Forecast'!F16)+('4-Year Forecast'!I16)+('4-Year Forecast'!L16)+('Years 5 - 20'!C11)+('Years 5 - 20'!F11)+('Years 5 - 20'!I11)+('Years 5 - 20'!L11)+('Years 5 - 20'!O11)+(('Years 5 - 20'!O11)*(POWER(1+$B$3,1)))+(('Years 5 - 20'!O11)*(POWER(1+$B$3,2)))+(('Years 5 - 20'!O11)*(POWER(1+$B$3,3)))+(('Years 5 - 20'!O11)*(POWER(1+$B$3,4)))+(('Years 5 - 20'!O11)*(POWER(1+$B$3,5)))+(('Years 5 - 20'!O11)*(POWER(1+$B$3,6)))+(('Years 5 - 20'!O11)*(POWER(1+$B$3,7)))+(('Years 5 - 20'!O11)*(POWER(1+$B$3,8)))+(('Years 5 - 20'!O11)*(POWER(1+$B$3,9)))+(('Years 5 - 20'!O11)*(POWER(1+$B$3,10)))+(('Years 5 - 20'!O11)*(POWER(1+$B$3,11))))</f>
        <v>0</v>
      </c>
      <c r="H11" s="288">
        <f t="shared" si="1"/>
        <v>0</v>
      </c>
      <c r="J11" s="189">
        <f>+('Cost Band Module (20 Years)'!G11)</f>
        <v>0</v>
      </c>
      <c r="K11" s="189">
        <f>+('Cost Band Module (20 Years)'!H11)</f>
        <v>0</v>
      </c>
      <c r="L11" s="199">
        <f t="shared" si="2"/>
        <v>0</v>
      </c>
      <c r="M11" s="189">
        <f>+('Cost Band Module (20 Years)'!J11)</f>
        <v>0</v>
      </c>
      <c r="N11" s="199">
        <f t="shared" si="0"/>
        <v>0</v>
      </c>
      <c r="O11" s="13"/>
    </row>
    <row r="12" spans="1:15" x14ac:dyDescent="0.2">
      <c r="A12" s="16" t="s">
        <v>177</v>
      </c>
      <c r="B12" s="277">
        <f>+('Years 5 - 20'!Q12)</f>
        <v>0</v>
      </c>
      <c r="C12" s="278">
        <f>+('Years 5 - 20'!R12)</f>
        <v>0</v>
      </c>
      <c r="D12" s="278">
        <f>+('Years 5 - 20'!S12)</f>
        <v>0</v>
      </c>
      <c r="E12" s="200"/>
      <c r="F12" s="277">
        <f>SUM(('4-Year Forecast'!B17)+('4-Year Forecast'!E17)+('4-Year Forecast'!H17)+('4-Year Forecast'!K17)+('Years 5 - 20'!B12)+('Years 5 - 20'!E12)+('Years 5 - 20'!H12)+('Years 5 - 20'!K12)+('Years 5 - 20'!N12)+(('Years 5 - 20'!N12)*(POWER(1+$B$2,1)))+(('Years 5 - 20'!N12)*(POWER(1+$B$2,2)))+(('Years 5 - 20'!N12)*(POWER(1+$B$2,3)))+(('Years 5 - 20'!N12)*(POWER(1+$B$2,4)))+(('Years 5 - 20'!N12)*(POWER(1+$B$2,5)))+(('Years 5 - 20'!N12)*(POWER(1+$B$2,6)))+(('Years 5 - 20'!N12)*(POWER(1+$B$2,7)))+(('Years 5 - 20'!N12)*(POWER(1+$B$2,8)))+(('Years 5 - 20'!N12)*(POWER(1+$B$2,9)))+(('Years 5 - 20'!N12)*(POWER(1+$B$2,10)))+(('Years 5 - 20'!N12)*(POWER(1+$B$2,11))))</f>
        <v>0</v>
      </c>
      <c r="G12" s="283">
        <f>SUM(('4-Year Forecast'!C17)+('4-Year Forecast'!F17)+('4-Year Forecast'!I17)+('4-Year Forecast'!L17)+('Years 5 - 20'!C12)+('Years 5 - 20'!F12)+('Years 5 - 20'!I12)+('Years 5 - 20'!L12)+('Years 5 - 20'!O12)+(('Years 5 - 20'!O12)*(POWER(1+$B$3,1)))+(('Years 5 - 20'!O12)*(POWER(1+$B$3,2)))+(('Years 5 - 20'!O12)*(POWER(1+$B$3,3)))+(('Years 5 - 20'!O12)*(POWER(1+$B$3,4)))+(('Years 5 - 20'!O12)*(POWER(1+$B$3,5)))+(('Years 5 - 20'!O12)*(POWER(1+$B$3,6)))+(('Years 5 - 20'!O12)*(POWER(1+$B$3,7)))+(('Years 5 - 20'!O12)*(POWER(1+$B$3,8)))+(('Years 5 - 20'!O12)*(POWER(1+$B$3,9)))+(('Years 5 - 20'!O12)*(POWER(1+$B$3,10)))+(('Years 5 - 20'!O12)*(POWER(1+$B$3,11))))</f>
        <v>0</v>
      </c>
      <c r="H12" s="288">
        <f t="shared" si="1"/>
        <v>0</v>
      </c>
      <c r="J12" s="189">
        <f>+('Cost Band Module (20 Years)'!G12)</f>
        <v>0</v>
      </c>
      <c r="K12" s="189">
        <f>+('Cost Band Module (20 Years)'!H12)</f>
        <v>0</v>
      </c>
      <c r="L12" s="199">
        <f t="shared" si="2"/>
        <v>0</v>
      </c>
      <c r="M12" s="189">
        <f>+('Cost Band Module (20 Years)'!J12)</f>
        <v>0</v>
      </c>
      <c r="N12" s="199">
        <f t="shared" si="0"/>
        <v>0</v>
      </c>
      <c r="O12" s="13"/>
    </row>
    <row r="13" spans="1:15" x14ac:dyDescent="0.2">
      <c r="A13" s="17" t="s">
        <v>41</v>
      </c>
      <c r="B13" s="277">
        <f>+('Years 5 - 20'!Q13)</f>
        <v>0</v>
      </c>
      <c r="C13" s="278">
        <f>+('Years 5 - 20'!R13)</f>
        <v>0</v>
      </c>
      <c r="D13" s="278">
        <f>+('Years 5 - 20'!S13)</f>
        <v>0</v>
      </c>
      <c r="E13" s="200"/>
      <c r="F13" s="277">
        <f>SUM(F9,F10,F11,F12)</f>
        <v>500</v>
      </c>
      <c r="G13" s="283">
        <f>SUM(G9,G10,G11,G12)</f>
        <v>999</v>
      </c>
      <c r="H13" s="288">
        <f>SUM(F13)-SUM(G13)</f>
        <v>-499</v>
      </c>
      <c r="J13" s="277">
        <f>SUM(J9:J12)</f>
        <v>0</v>
      </c>
      <c r="K13" s="343">
        <f>SUM(K9:K12)</f>
        <v>0</v>
      </c>
      <c r="L13" s="199">
        <f t="shared" si="2"/>
        <v>0</v>
      </c>
      <c r="M13" s="299">
        <f>SUM(M9:M12)</f>
        <v>66033935.811631352</v>
      </c>
      <c r="N13" s="199">
        <f t="shared" si="0"/>
        <v>-66033935.811631352</v>
      </c>
      <c r="O13" s="13"/>
    </row>
    <row r="14" spans="1:15" x14ac:dyDescent="0.2">
      <c r="A14" s="141" t="s">
        <v>179</v>
      </c>
      <c r="B14" s="277">
        <f>+('Years 5 - 20'!Q14)</f>
        <v>0</v>
      </c>
      <c r="C14" s="278">
        <f>+('Years 5 - 20'!R14)</f>
        <v>0</v>
      </c>
      <c r="D14" s="278">
        <f>+('Years 5 - 20'!S14)</f>
        <v>0</v>
      </c>
      <c r="E14" s="200"/>
      <c r="F14" s="277">
        <f>SUM(('4-Year Forecast'!B19)+('4-Year Forecast'!E19)+('4-Year Forecast'!H19)+('4-Year Forecast'!K19)+('Years 5 - 20'!B14)+('Years 5 - 20'!E14)+('Years 5 - 20'!H14)+('Years 5 - 20'!K14)+('Years 5 - 20'!N14)+(('Years 5 - 20'!N14)*(POWER(1+$B$2,1)))+(('Years 5 - 20'!N14)*(POWER(1+$B$2,2)))+(('Years 5 - 20'!N14)*(POWER(1+$B$2,3)))+(('Years 5 - 20'!N14)*(POWER(1+$B$2,4)))+(('Years 5 - 20'!N14)*(POWER(1+$B$2,5)))+(('Years 5 - 20'!N14)*(POWER(1+$B$2,6)))+(('Years 5 - 20'!N14)*(POWER(1+$B$2,7)))+(('Years 5 - 20'!N14)*(POWER(1+$B$2,8)))+(('Years 5 - 20'!N14)*(POWER(1+$B$2,9)))+(('Years 5 - 20'!N14)*(POWER(1+$B$2,10)))+(('Years 5 - 20'!N14)*(POWER(1+$B$2,11))))</f>
        <v>0</v>
      </c>
      <c r="G14" s="283">
        <f>SUM(('4-Year Forecast'!C19)+('4-Year Forecast'!F19)+('4-Year Forecast'!I19)+('4-Year Forecast'!L19)+('Years 5 - 20'!C14)+('Years 5 - 20'!F14)+('Years 5 - 20'!I14)+('Years 5 - 20'!L14)+('Years 5 - 20'!O14)+(('Years 5 - 20'!O14)*(POWER(1+$B$3,1)))+(('Years 5 - 20'!O14)*(POWER(1+$B$3,2)))+(('Years 5 - 20'!O14)*(POWER(1+$B$3,3)))+(('Years 5 - 20'!O14)*(POWER(1+$B$3,4)))+(('Years 5 - 20'!O14)*(POWER(1+$B$3,5)))+(('Years 5 - 20'!O14)*(POWER(1+$B$3,6)))+(('Years 5 - 20'!O14)*(POWER(1+$B$3,7)))+(('Years 5 - 20'!O14)*(POWER(1+$B$3,8)))+(('Years 5 - 20'!O14)*(POWER(1+$B$3,9)))+(('Years 5 - 20'!O14)*(POWER(1+$B$3,10)))+(('Years 5 - 20'!O14)*(POWER(1+$B$3,11))))</f>
        <v>0</v>
      </c>
      <c r="H14" s="288">
        <f t="shared" ref="H14:H16" si="3">SUM(F14)-SUM(G14)</f>
        <v>0</v>
      </c>
      <c r="J14" s="189">
        <f>+('Cost Band Module (20 Years)'!G14)</f>
        <v>0</v>
      </c>
      <c r="K14" s="189">
        <f>+('Cost Band Module (20 Years)'!H14)</f>
        <v>0</v>
      </c>
      <c r="L14" s="199">
        <f t="shared" si="2"/>
        <v>0</v>
      </c>
      <c r="M14" s="189">
        <f>+('Cost Band Module (20 Years)'!J14)</f>
        <v>2641357.4324652543</v>
      </c>
      <c r="N14" s="199">
        <f t="shared" si="0"/>
        <v>-2641357.4324652543</v>
      </c>
      <c r="O14" s="13"/>
    </row>
    <row r="15" spans="1:15" ht="12.75" customHeight="1" x14ac:dyDescent="0.2">
      <c r="A15" s="140" t="s">
        <v>178</v>
      </c>
      <c r="B15" s="277">
        <f>+('Years 5 - 20'!Q15)</f>
        <v>0</v>
      </c>
      <c r="C15" s="278">
        <f>+('Years 5 - 20'!R15)</f>
        <v>0</v>
      </c>
      <c r="D15" s="278">
        <f>+('Years 5 - 20'!S15)</f>
        <v>0</v>
      </c>
      <c r="E15" s="200"/>
      <c r="F15" s="277">
        <f>SUM(('4-Year Forecast'!B20)+('4-Year Forecast'!E20)+('4-Year Forecast'!H20)+('4-Year Forecast'!K20)+('Years 5 - 20'!B15)+('Years 5 - 20'!E15)+('Years 5 - 20'!H15)+('Years 5 - 20'!K15)+('Years 5 - 20'!N15)+(('Years 5 - 20'!N15)*(POWER(1+$B$2,1)))+(('Years 5 - 20'!N15)*(POWER(1+$B$2,2)))+(('Years 5 - 20'!N15)*(POWER(1+$B$2,3)))+(('Years 5 - 20'!N15)*(POWER(1+$B$2,4)))+(('Years 5 - 20'!N15)*(POWER(1+$B$2,5)))+(('Years 5 - 20'!N15)*(POWER(1+$B$2,6)))+(('Years 5 - 20'!N15)*(POWER(1+$B$2,7)))+(('Years 5 - 20'!N15)*(POWER(1+$B$2,8)))+(('Years 5 - 20'!N15)*(POWER(1+$B$2,9)))+(('Years 5 - 20'!N15)*(POWER(1+$B$2,10)))+(('Years 5 - 20'!N15)*(POWER(1+$B$2,11))))</f>
        <v>0</v>
      </c>
      <c r="G15" s="283">
        <f>SUM(('4-Year Forecast'!C20)+('4-Year Forecast'!F20)+('4-Year Forecast'!I20)+('4-Year Forecast'!L20)+('Years 5 - 20'!C15)+('Years 5 - 20'!F15)+('Years 5 - 20'!I15)+('Years 5 - 20'!L15)+('Years 5 - 20'!O15)+(('Years 5 - 20'!O15)*(POWER(1+$B$3,1)))+(('Years 5 - 20'!O15)*(POWER(1+$B$3,2)))+(('Years 5 - 20'!O15)*(POWER(1+$B$3,3)))+(('Years 5 - 20'!O15)*(POWER(1+$B$3,4)))+(('Years 5 - 20'!O15)*(POWER(1+$B$3,5)))+(('Years 5 - 20'!O15)*(POWER(1+$B$3,6)))+(('Years 5 - 20'!O15)*(POWER(1+$B$3,7)))+(('Years 5 - 20'!O15)*(POWER(1+$B$3,8)))+(('Years 5 - 20'!O15)*(POWER(1+$B$3,9)))+(('Years 5 - 20'!O15)*(POWER(1+$B$3,10)))+(('Years 5 - 20'!O15)*(POWER(1+$B$3,11))))</f>
        <v>0</v>
      </c>
      <c r="H15" s="288">
        <f t="shared" si="3"/>
        <v>0</v>
      </c>
      <c r="J15" s="189">
        <f>+('Cost Band Module (20 Years)'!G15)</f>
        <v>0</v>
      </c>
      <c r="K15" s="300">
        <f>+('Cost Band Module (20 Years)'!H15)</f>
        <v>0</v>
      </c>
      <c r="L15" s="199">
        <f t="shared" si="2"/>
        <v>0</v>
      </c>
      <c r="M15" s="300">
        <f>+('Cost Band Module (20 Years)'!J15)</f>
        <v>0</v>
      </c>
      <c r="N15" s="199">
        <f t="shared" si="0"/>
        <v>0</v>
      </c>
      <c r="O15" s="13"/>
    </row>
    <row r="16" spans="1:15" ht="15" x14ac:dyDescent="0.25">
      <c r="A16" s="27" t="s">
        <v>48</v>
      </c>
      <c r="B16" s="277">
        <f>+SUM(B13,B14,B15)</f>
        <v>0</v>
      </c>
      <c r="C16" s="283">
        <f>+SUM(C13,C14,C15)</f>
        <v>0</v>
      </c>
      <c r="D16" s="279">
        <f>SUM(D13:D15)</f>
        <v>0</v>
      </c>
      <c r="E16" s="200"/>
      <c r="F16" s="277">
        <f>+SUM(F13,F14,F15)</f>
        <v>500</v>
      </c>
      <c r="G16" s="283">
        <f>+SUM(G13,G14,G15)</f>
        <v>999</v>
      </c>
      <c r="H16" s="288">
        <f t="shared" si="3"/>
        <v>-499</v>
      </c>
      <c r="I16" s="198"/>
      <c r="J16" s="189">
        <f>+('Cost Band Module (20 Years)'!G16)</f>
        <v>0</v>
      </c>
      <c r="K16" s="189">
        <f>+('Cost Band Module (20 Years)'!H16)</f>
        <v>0</v>
      </c>
      <c r="L16" s="199">
        <f t="shared" si="2"/>
        <v>0</v>
      </c>
      <c r="M16" s="189">
        <f>+('Cost Band Module (20 Years)'!J16)</f>
        <v>2641357.4324652543</v>
      </c>
      <c r="N16" s="199">
        <f t="shared" si="0"/>
        <v>-2641357.4324652543</v>
      </c>
      <c r="O16" s="13"/>
    </row>
    <row r="17" spans="1:15" ht="5.0999999999999996" customHeight="1" x14ac:dyDescent="0.2">
      <c r="A17" s="23"/>
      <c r="B17" s="249"/>
      <c r="C17" s="280"/>
      <c r="D17" s="280"/>
      <c r="E17" s="200"/>
      <c r="F17" s="249"/>
      <c r="G17" s="238"/>
      <c r="H17" s="289"/>
      <c r="I17" s="37"/>
      <c r="J17" s="116"/>
      <c r="K17" s="112"/>
      <c r="L17" s="111"/>
      <c r="M17" s="112"/>
      <c r="N17" s="111"/>
      <c r="O17" s="13"/>
    </row>
    <row r="18" spans="1:15" ht="15" x14ac:dyDescent="0.25">
      <c r="A18" s="26" t="s">
        <v>42</v>
      </c>
      <c r="B18" s="62">
        <f>+('Years 5 - 20'!Q18)</f>
        <v>0</v>
      </c>
      <c r="C18" s="220">
        <f>+('Years 5 - 20'!R18)</f>
        <v>0</v>
      </c>
      <c r="D18" s="279">
        <f>+('Years 5 - 20'!S18)</f>
        <v>0</v>
      </c>
      <c r="E18" s="200"/>
      <c r="F18" s="277">
        <f>SUM(('4-Year Forecast'!B23)+('4-Year Forecast'!E23)+('4-Year Forecast'!H23)+('4-Year Forecast'!K23)+('Years 5 - 20'!B18)+('Years 5 - 20'!E18)+('Years 5 - 20'!H18)+('Years 5 - 20'!K18)+('Years 5 - 20'!N18)+(('Years 5 - 20'!N18)*(POWER(1+$B$2,1)))+(('Years 5 - 20'!N18)*(POWER(1+$B$2,2)))+(('Years 5 - 20'!N18)*(POWER(1+$B$2,3)))+(('Years 5 - 20'!N18)*(POWER(1+$B$2,4)))+(('Years 5 - 20'!N18)*(POWER(1+$B$2,5)))+(('Years 5 - 20'!N18)*(POWER(1+$B$2,6)))+(('Years 5 - 20'!N18)*(POWER(1+$B$2,7)))+(('Years 5 - 20'!N18)*(POWER(1+$B$2,8)))+(('Years 5 - 20'!N18)*(POWER(1+$B$2,9)))+(('Years 5 - 20'!N18)*(POWER(1+$B$2,10)))+(('Years 5 - 20'!N18)*(POWER(1+$B$2,11))))</f>
        <v>0</v>
      </c>
      <c r="G18" s="283">
        <f>SUM(('4-Year Forecast'!C23)+('4-Year Forecast'!F23)+('4-Year Forecast'!I23)+('4-Year Forecast'!L23)+('Years 5 - 20'!C18)+('Years 5 - 20'!F18)+('Years 5 - 20'!I18)+('Years 5 - 20'!L18)+('Years 5 - 20'!O18)+(('Years 5 - 20'!O18)*(POWER(1+$B$3,1)))+(('Years 5 - 20'!O18)*(POWER(1+$B$3,2)))+(('Years 5 - 20'!O18)*(POWER(1+$B$3,3)))+(('Years 5 - 20'!O18)*(POWER(1+$B$3,4)))+(('Years 5 - 20'!O18)*(POWER(1+$B$3,5)))+(('Years 5 - 20'!O18)*(POWER(1+$B$3,6)))+(('Years 5 - 20'!O18)*(POWER(1+$B$3,7)))+(('Years 5 - 20'!O18)*(POWER(1+$B$3,8)))+(('Years 5 - 20'!O18)*(POWER(1+$B$3,9)))+(('Years 5 - 20'!O18)*(POWER(1+$B$3,10)))+(('Years 5 - 20'!O18)*(POWER(1+$B$3,11))))</f>
        <v>0</v>
      </c>
      <c r="H18" s="288">
        <f>SUM(F18)-SUM(G18)</f>
        <v>0</v>
      </c>
      <c r="I18" s="198"/>
      <c r="J18" s="189">
        <f>+('Cost Band Module (20 Years)'!G18)</f>
        <v>0</v>
      </c>
      <c r="K18" s="189">
        <f>+('Cost Band Module (20 Years)'!H18)</f>
        <v>0</v>
      </c>
      <c r="L18" s="199">
        <f t="shared" si="2"/>
        <v>0</v>
      </c>
      <c r="M18" s="189">
        <f>+('Cost Band Module (20 Years)'!J18)</f>
        <v>0</v>
      </c>
      <c r="N18" s="199">
        <f>SUM(J18)-SUM(M18)</f>
        <v>0</v>
      </c>
      <c r="O18" s="13"/>
    </row>
    <row r="19" spans="1:15" ht="5.0999999999999996" customHeight="1" x14ac:dyDescent="0.2">
      <c r="A19" s="23"/>
      <c r="B19" s="249"/>
      <c r="C19" s="280"/>
      <c r="D19" s="280"/>
      <c r="E19" s="200"/>
      <c r="F19" s="249"/>
      <c r="G19" s="238"/>
      <c r="H19" s="289"/>
      <c r="I19" s="37"/>
      <c r="J19" s="116"/>
      <c r="K19" s="112"/>
      <c r="L19" s="111"/>
      <c r="M19" s="112"/>
      <c r="N19" s="111"/>
      <c r="O19" s="13"/>
    </row>
    <row r="20" spans="1:15" ht="30" x14ac:dyDescent="0.25">
      <c r="A20" s="27" t="s">
        <v>43</v>
      </c>
      <c r="B20" s="62">
        <f>+('Years 5 - 20'!Q20)</f>
        <v>0</v>
      </c>
      <c r="C20" s="279">
        <f>+('Years 5 - 20'!R20)</f>
        <v>0</v>
      </c>
      <c r="D20" s="279">
        <f>+('Years 5 - 20'!S20)</f>
        <v>0</v>
      </c>
      <c r="E20" s="200"/>
      <c r="F20" s="277">
        <f>SUM(('4-Year Forecast'!B25)+('4-Year Forecast'!E25)+('4-Year Forecast'!H25)+('4-Year Forecast'!K25)+('Years 5 - 20'!B20)+('Years 5 - 20'!E20)+('Years 5 - 20'!H20)+('Years 5 - 20'!K20)+('Years 5 - 20'!N20)+(('Years 5 - 20'!N20)*(POWER(1+$B$2,1)))+(('Years 5 - 20'!N20)*(POWER(1+$B$2,2)))+(('Years 5 - 20'!N20)*(POWER(1+$B$2,3)))+(('Years 5 - 20'!N20)*(POWER(1+$B$2,4)))+(('Years 5 - 20'!N20)*(POWER(1+$B$2,5)))+(('Years 5 - 20'!N20)*(POWER(1+$B$2,6)))+(('Years 5 - 20'!N20)*(POWER(1+$B$2,7)))+(('Years 5 - 20'!N20)*(POWER(1+$B$2,8)))+(('Years 5 - 20'!N20)*(POWER(1+$B$2,9)))+(('Years 5 - 20'!N20)*(POWER(1+$B$2,10)))+(('Years 5 - 20'!N20)*(POWER(1+$B$2,11))))</f>
        <v>0</v>
      </c>
      <c r="G20" s="283">
        <f>SUM(('4-Year Forecast'!C25)+('4-Year Forecast'!F25)+('4-Year Forecast'!I25)+('4-Year Forecast'!L25)+('Years 5 - 20'!C20)+('Years 5 - 20'!F20)+('Years 5 - 20'!I20)+('Years 5 - 20'!L20)+('Years 5 - 20'!O20)+(('Years 5 - 20'!O20)*(POWER(1+$B$3,1)))+(('Years 5 - 20'!O20)*(POWER(1+$B$3,2)))+(('Years 5 - 20'!O20)*(POWER(1+$B$3,3)))+(('Years 5 - 20'!O20)*(POWER(1+$B$3,4)))+(('Years 5 - 20'!O20)*(POWER(1+$B$3,5)))+(('Years 5 - 20'!O20)*(POWER(1+$B$3,6)))+(('Years 5 - 20'!O20)*(POWER(1+$B$3,7)))+(('Years 5 - 20'!O20)*(POWER(1+$B$3,8)))+(('Years 5 - 20'!O20)*(POWER(1+$B$3,9)))+(('Years 5 - 20'!O20)*(POWER(1+$B$3,10)))+(('Years 5 - 20'!O20)*(POWER(1+$B$3,11))))</f>
        <v>0</v>
      </c>
      <c r="H20" s="288">
        <f>SUM(F20)-SUM(G20)</f>
        <v>0</v>
      </c>
      <c r="I20" s="198"/>
      <c r="J20" s="189">
        <f>+('Cost Band Module (20 Years)'!G20)</f>
        <v>0</v>
      </c>
      <c r="K20" s="189">
        <f>+('Cost Band Module (20 Years)'!H20)</f>
        <v>0</v>
      </c>
      <c r="L20" s="199">
        <f t="shared" si="2"/>
        <v>0</v>
      </c>
      <c r="M20" s="189">
        <f>+('Cost Band Module (20 Years)'!J20)</f>
        <v>0</v>
      </c>
      <c r="N20" s="199">
        <f>SUM(J20)-SUM(M20)</f>
        <v>0</v>
      </c>
      <c r="O20" s="13"/>
    </row>
    <row r="21" spans="1:15" ht="5.0999999999999996" customHeight="1" x14ac:dyDescent="0.2">
      <c r="A21" s="23"/>
      <c r="B21" s="249"/>
      <c r="C21" s="280"/>
      <c r="D21" s="280"/>
      <c r="E21" s="200"/>
      <c r="F21" s="249"/>
      <c r="G21" s="238"/>
      <c r="H21" s="289"/>
      <c r="I21" s="37"/>
      <c r="J21" s="116"/>
      <c r="K21" s="112"/>
      <c r="L21" s="111"/>
      <c r="M21" s="112"/>
      <c r="N21" s="111"/>
      <c r="O21" s="13"/>
    </row>
    <row r="22" spans="1:15" ht="15" x14ac:dyDescent="0.25">
      <c r="A22" s="26" t="s">
        <v>2</v>
      </c>
      <c r="B22" s="281"/>
      <c r="C22" s="282"/>
      <c r="D22" s="282"/>
      <c r="E22" s="200"/>
      <c r="F22" s="281"/>
      <c r="G22" s="361"/>
      <c r="H22" s="290"/>
      <c r="I22" s="37"/>
      <c r="J22" s="114"/>
      <c r="K22" s="125"/>
      <c r="L22" s="142"/>
      <c r="M22" s="113"/>
      <c r="N22" s="126"/>
      <c r="O22" s="13"/>
    </row>
    <row r="23" spans="1:15" x14ac:dyDescent="0.2">
      <c r="A23" s="15" t="s">
        <v>44</v>
      </c>
      <c r="B23" s="277">
        <f>+('Years 5 - 20'!Q23)</f>
        <v>0</v>
      </c>
      <c r="C23" s="283">
        <f>+('Years 5 - 20'!R23)</f>
        <v>0</v>
      </c>
      <c r="D23" s="278">
        <f>+('Years 5 - 20'!S23)</f>
        <v>0</v>
      </c>
      <c r="E23" s="200"/>
      <c r="F23" s="277">
        <f>SUM(('4-Year Forecast'!B28)+('4-Year Forecast'!E28)+('4-Year Forecast'!H28)+('4-Year Forecast'!K28)+('Years 5 - 20'!B23)+('Years 5 - 20'!E23)+('Years 5 - 20'!H23)+('Years 5 - 20'!K23)+('Years 5 - 20'!N23)+(('Years 5 - 20'!N23)*(POWER(1+$B$2,1)))+(('Years 5 - 20'!N23)*(POWER(1+$B$2,2)))+(('Years 5 - 20'!N23)*(POWER(1+$B$2,3)))+(('Years 5 - 20'!N23)*(POWER(1+$B$2,4)))+(('Years 5 - 20'!N23)*(POWER(1+$B$2,5)))+(('Years 5 - 20'!N23)*(POWER(1+$B$2,6)))+(('Years 5 - 20'!N23)*(POWER(1+$B$2,7)))+(('Years 5 - 20'!N23)*(POWER(1+$B$2,8)))+(('Years 5 - 20'!N23)*(POWER(1+$B$2,9)))+(('Years 5 - 20'!N23)*(POWER(1+$B$2,10)))+(('Years 5 - 20'!N23)*(POWER(1+$B$2,11))))</f>
        <v>0</v>
      </c>
      <c r="G23" s="283">
        <f>SUM(('4-Year Forecast'!C28)+('4-Year Forecast'!F28)+('4-Year Forecast'!I28)+('4-Year Forecast'!L28)+('Years 5 - 20'!C23)+('Years 5 - 20'!F23)+('Years 5 - 20'!I23)+('Years 5 - 20'!L23)+('Years 5 - 20'!O23)+(('Years 5 - 20'!O23)*(POWER(1+$B$3,1)))+(('Years 5 - 20'!O23)*(POWER(1+$B$3,2)))+(('Years 5 - 20'!O23)*(POWER(1+$B$3,3)))+(('Years 5 - 20'!O23)*(POWER(1+$B$3,4)))+(('Years 5 - 20'!O23)*(POWER(1+$B$3,5)))+(('Years 5 - 20'!O23)*(POWER(1+$B$3,6)))+(('Years 5 - 20'!O23)*(POWER(1+$B$3,7)))+(('Years 5 - 20'!O23)*(POWER(1+$B$3,8)))+(('Years 5 - 20'!O23)*(POWER(1+$B$3,9)))+(('Years 5 - 20'!O23)*(POWER(1+$B$3,10)))+(('Years 5 - 20'!O23)*(POWER(1+$B$3,11))))</f>
        <v>0</v>
      </c>
      <c r="H23" s="288">
        <f t="shared" ref="H23:H32" si="4">SUM(F23)-SUM(G23)</f>
        <v>0</v>
      </c>
      <c r="I23" s="37"/>
      <c r="J23" s="189">
        <f>+('Cost Band Module (20 Years)'!G23)</f>
        <v>0</v>
      </c>
      <c r="K23" s="189">
        <f>+('Cost Band Module (20 Years)'!H23)</f>
        <v>0</v>
      </c>
      <c r="L23" s="199">
        <f t="shared" ref="L23:L38" si="5">SUM(J23)-SUM(K23)</f>
        <v>0</v>
      </c>
      <c r="M23" s="189">
        <f>+('Cost Band Module (20 Years)'!J23)</f>
        <v>0</v>
      </c>
      <c r="N23" s="199">
        <f t="shared" ref="N23:N32" si="6">SUM(J23)-SUM(M23)</f>
        <v>0</v>
      </c>
      <c r="O23" s="13"/>
    </row>
    <row r="24" spans="1:15" ht="25.5" x14ac:dyDescent="0.2">
      <c r="A24" s="140" t="s">
        <v>188</v>
      </c>
      <c r="B24" s="277">
        <f>+('Years 5 - 20'!Q24)</f>
        <v>0</v>
      </c>
      <c r="C24" s="283">
        <f>+('Years 5 - 20'!R24)</f>
        <v>0</v>
      </c>
      <c r="D24" s="278">
        <f>+('Years 5 - 20'!S24)</f>
        <v>0</v>
      </c>
      <c r="E24" s="200"/>
      <c r="F24" s="277">
        <f>SUM(('4-Year Forecast'!B29)+('4-Year Forecast'!E29)+('4-Year Forecast'!H29)+('4-Year Forecast'!K29)+('Years 5 - 20'!B24)+('Years 5 - 20'!E24)+('Years 5 - 20'!H24)+('Years 5 - 20'!K24)+('Years 5 - 20'!N24)+(('Years 5 - 20'!N24)*(POWER(1+$B$2,1)))+(('Years 5 - 20'!N24)*(POWER(1+$B$2,2)))+(('Years 5 - 20'!N24)*(POWER(1+$B$2,3)))+(('Years 5 - 20'!N24)*(POWER(1+$B$2,4)))+(('Years 5 - 20'!N24)*(POWER(1+$B$2,5)))+(('Years 5 - 20'!N24)*(POWER(1+$B$2,6)))+(('Years 5 - 20'!N24)*(POWER(1+$B$2,7)))+(('Years 5 - 20'!N24)*(POWER(1+$B$2,8)))+(('Years 5 - 20'!N24)*(POWER(1+$B$2,9)))+(('Years 5 - 20'!N24)*(POWER(1+$B$2,10)))+(('Years 5 - 20'!N24)*(POWER(1+$B$2,11))))</f>
        <v>0</v>
      </c>
      <c r="G24" s="283">
        <f>SUM(('4-Year Forecast'!C29)+('4-Year Forecast'!F29)+('4-Year Forecast'!I29)+('4-Year Forecast'!L29)+('Years 5 - 20'!C24)+('Years 5 - 20'!F24)+('Years 5 - 20'!I24)+('Years 5 - 20'!L24)+('Years 5 - 20'!O24)+(('Years 5 - 20'!O24)*(POWER(1+$B$3,1)))+(('Years 5 - 20'!O24)*(POWER(1+$B$3,2)))+(('Years 5 - 20'!O24)*(POWER(1+$B$3,3)))+(('Years 5 - 20'!O24)*(POWER(1+$B$3,4)))+(('Years 5 - 20'!O24)*(POWER(1+$B$3,5)))+(('Years 5 - 20'!O24)*(POWER(1+$B$3,6)))+(('Years 5 - 20'!O24)*(POWER(1+$B$3,7)))+(('Years 5 - 20'!O24)*(POWER(1+$B$3,8)))+(('Years 5 - 20'!O24)*(POWER(1+$B$3,9)))+(('Years 5 - 20'!O24)*(POWER(1+$B$3,10)))+(('Years 5 - 20'!O24)*(POWER(1+$B$3,11))))</f>
        <v>0</v>
      </c>
      <c r="H24" s="288">
        <f t="shared" si="4"/>
        <v>0</v>
      </c>
      <c r="I24" s="37"/>
      <c r="J24" s="189">
        <f>+('Cost Band Module (20 Years)'!G24)</f>
        <v>0</v>
      </c>
      <c r="K24" s="189">
        <f>+('Cost Band Module (20 Years)'!H24)</f>
        <v>0</v>
      </c>
      <c r="L24" s="199">
        <f t="shared" si="5"/>
        <v>0</v>
      </c>
      <c r="M24" s="189">
        <f>+('Cost Band Module (20 Years)'!J24)</f>
        <v>0</v>
      </c>
      <c r="N24" s="199">
        <f t="shared" si="6"/>
        <v>0</v>
      </c>
      <c r="O24" s="13"/>
    </row>
    <row r="25" spans="1:15" x14ac:dyDescent="0.2">
      <c r="A25" s="141" t="s">
        <v>181</v>
      </c>
      <c r="B25" s="277">
        <f>+('Years 5 - 20'!Q25)</f>
        <v>0</v>
      </c>
      <c r="C25" s="283">
        <f>+('Years 5 - 20'!R25)</f>
        <v>0</v>
      </c>
      <c r="D25" s="283">
        <f>+('Years 5 - 20'!S25)</f>
        <v>0</v>
      </c>
      <c r="E25" s="200"/>
      <c r="F25" s="277">
        <f>SUM(('4-Year Forecast'!B30)+('4-Year Forecast'!E30)+('4-Year Forecast'!H30)+('4-Year Forecast'!K30)+('Years 5 - 20'!B25)+('Years 5 - 20'!E25)+('Years 5 - 20'!H25)+('Years 5 - 20'!K25)+('Years 5 - 20'!N25)+(('Years 5 - 20'!N25)*(POWER(1+$B$2,1)))+(('Years 5 - 20'!N25)*(POWER(1+$B$2,2)))+(('Years 5 - 20'!N25)*(POWER(1+$B$2,3)))+(('Years 5 - 20'!N25)*(POWER(1+$B$2,4)))+(('Years 5 - 20'!N25)*(POWER(1+$B$2,5)))+(('Years 5 - 20'!N25)*(POWER(1+$B$2,6)))+(('Years 5 - 20'!N25)*(POWER(1+$B$2,7)))+(('Years 5 - 20'!N25)*(POWER(1+$B$2,8)))+(('Years 5 - 20'!N25)*(POWER(1+$B$2,9)))+(('Years 5 - 20'!N25)*(POWER(1+$B$2,10)))+(('Years 5 - 20'!N25)*(POWER(1+$B$2,11))))</f>
        <v>0</v>
      </c>
      <c r="G25" s="283">
        <f>SUM(('4-Year Forecast'!C30)+('4-Year Forecast'!F30)+('4-Year Forecast'!I30)+('4-Year Forecast'!L30)+('Years 5 - 20'!C25)+('Years 5 - 20'!F25)+('Years 5 - 20'!I25)+('Years 5 - 20'!L25)+('Years 5 - 20'!O25)+(('Years 5 - 20'!O25)*(POWER(1+$B$3,1)))+(('Years 5 - 20'!O25)*(POWER(1+$B$3,2)))+(('Years 5 - 20'!O25)*(POWER(1+$B$3,3)))+(('Years 5 - 20'!O25)*(POWER(1+$B$3,4)))+(('Years 5 - 20'!O25)*(POWER(1+$B$3,5)))+(('Years 5 - 20'!O25)*(POWER(1+$B$3,6)))+(('Years 5 - 20'!O25)*(POWER(1+$B$3,7)))+(('Years 5 - 20'!O25)*(POWER(1+$B$3,8)))+(('Years 5 - 20'!O25)*(POWER(1+$B$3,9)))+(('Years 5 - 20'!O25)*(POWER(1+$B$3,10)))+(('Years 5 - 20'!O25)*(POWER(1+$B$3,11))))</f>
        <v>0</v>
      </c>
      <c r="H25" s="288">
        <f t="shared" si="4"/>
        <v>0</v>
      </c>
      <c r="I25" s="37"/>
      <c r="J25" s="300">
        <f>+('Cost Band Module (20 Years)'!G25)</f>
        <v>0</v>
      </c>
      <c r="K25" s="300">
        <f>+('Cost Band Module (20 Years)'!H25)</f>
        <v>0</v>
      </c>
      <c r="L25" s="199">
        <f t="shared" si="5"/>
        <v>0</v>
      </c>
      <c r="M25" s="189">
        <f>+('Cost Band Module (20 Years)'!J25)</f>
        <v>0</v>
      </c>
      <c r="N25" s="199">
        <f t="shared" si="6"/>
        <v>0</v>
      </c>
      <c r="O25" s="13"/>
    </row>
    <row r="26" spans="1:15" x14ac:dyDescent="0.2">
      <c r="A26" s="141" t="s">
        <v>192</v>
      </c>
      <c r="B26" s="277">
        <f>+('Years 5 - 20'!Q26)</f>
        <v>0</v>
      </c>
      <c r="C26" s="283">
        <f>+('Years 5 - 20'!R26)</f>
        <v>0</v>
      </c>
      <c r="D26" s="283">
        <f>+('Years 5 - 20'!S26)</f>
        <v>0</v>
      </c>
      <c r="E26" s="200"/>
      <c r="F26" s="277">
        <f>SUM(('4-Year Forecast'!B31)+('4-Year Forecast'!E31)+('4-Year Forecast'!H31)+('4-Year Forecast'!K31)+('Years 5 - 20'!B26)+('Years 5 - 20'!E26)+('Years 5 - 20'!H26)+('Years 5 - 20'!K26)+('Years 5 - 20'!N26)+(('Years 5 - 20'!N26)*(POWER(1+$B$2,1)))+(('Years 5 - 20'!N26)*(POWER(1+$B$2,2)))+(('Years 5 - 20'!N26)*(POWER(1+$B$2,3)))+(('Years 5 - 20'!N26)*(POWER(1+$B$2,4)))+(('Years 5 - 20'!N26)*(POWER(1+$B$2,5)))+(('Years 5 - 20'!N26)*(POWER(1+$B$2,6)))+(('Years 5 - 20'!N26)*(POWER(1+$B$2,7)))+(('Years 5 - 20'!N26)*(POWER(1+$B$2,8)))+(('Years 5 - 20'!N26)*(POWER(1+$B$2,9)))+(('Years 5 - 20'!N26)*(POWER(1+$B$2,10)))+(('Years 5 - 20'!N26)*(POWER(1+$B$2,11))))</f>
        <v>0</v>
      </c>
      <c r="G26" s="283">
        <f>SUM(('4-Year Forecast'!C31)+('4-Year Forecast'!F31)+('4-Year Forecast'!I31)+('4-Year Forecast'!L31)+('Years 5 - 20'!C26)+('Years 5 - 20'!F26)+('Years 5 - 20'!I26)+('Years 5 - 20'!L26)+('Years 5 - 20'!O26)+(('Years 5 - 20'!O26)*(POWER(1+$B$3,1)))+(('Years 5 - 20'!O26)*(POWER(1+$B$3,2)))+(('Years 5 - 20'!O26)*(POWER(1+$B$3,3)))+(('Years 5 - 20'!O26)*(POWER(1+$B$3,4)))+(('Years 5 - 20'!O26)*(POWER(1+$B$3,5)))+(('Years 5 - 20'!O26)*(POWER(1+$B$3,6)))+(('Years 5 - 20'!O26)*(POWER(1+$B$3,7)))+(('Years 5 - 20'!O26)*(POWER(1+$B$3,8)))+(('Years 5 - 20'!O26)*(POWER(1+$B$3,9)))+(('Years 5 - 20'!O26)*(POWER(1+$B$3,10)))+(('Years 5 - 20'!O26)*(POWER(1+$B$3,11))))</f>
        <v>0</v>
      </c>
      <c r="H26" s="288">
        <f t="shared" si="4"/>
        <v>0</v>
      </c>
      <c r="I26" s="37"/>
      <c r="J26" s="300">
        <f>+('Cost Band Module (20 Years)'!G26)</f>
        <v>0</v>
      </c>
      <c r="K26" s="300">
        <f>+('Cost Band Module (20 Years)'!H26)</f>
        <v>0</v>
      </c>
      <c r="L26" s="199">
        <f t="shared" si="5"/>
        <v>0</v>
      </c>
      <c r="M26" s="189">
        <f>+('Cost Band Module (20 Years)'!J26)</f>
        <v>0</v>
      </c>
      <c r="N26" s="199">
        <f t="shared" si="6"/>
        <v>0</v>
      </c>
      <c r="O26" s="13"/>
    </row>
    <row r="27" spans="1:15" x14ac:dyDescent="0.2">
      <c r="A27" s="15" t="s">
        <v>9</v>
      </c>
      <c r="B27" s="277">
        <f>+('Years 5 - 20'!Q27)</f>
        <v>0</v>
      </c>
      <c r="C27" s="283">
        <f>+('Years 5 - 20'!R27)</f>
        <v>0</v>
      </c>
      <c r="D27" s="278">
        <f>+('Years 5 - 20'!S27)</f>
        <v>0</v>
      </c>
      <c r="E27" s="200"/>
      <c r="F27" s="277">
        <f>SUM(('4-Year Forecast'!B32)+('4-Year Forecast'!E32)+('4-Year Forecast'!H32)+('4-Year Forecast'!K32)+('Years 5 - 20'!B27)+('Years 5 - 20'!E27)+('Years 5 - 20'!H27)+('Years 5 - 20'!K27)+('Years 5 - 20'!N27)+(('Years 5 - 20'!N27)*(POWER(1+$B$2,1)))+(('Years 5 - 20'!N27)*(POWER(1+$B$2,2)))+(('Years 5 - 20'!N27)*(POWER(1+$B$2,3)))+(('Years 5 - 20'!N27)*(POWER(1+$B$2,4)))+(('Years 5 - 20'!N27)*(POWER(1+$B$2,5)))+(('Years 5 - 20'!N27)*(POWER(1+$B$2,6)))+(('Years 5 - 20'!N27)*(POWER(1+$B$2,7)))+(('Years 5 - 20'!N27)*(POWER(1+$B$2,8)))+(('Years 5 - 20'!N27)*(POWER(1+$B$2,9)))+(('Years 5 - 20'!N27)*(POWER(1+$B$2,10)))+(('Years 5 - 20'!N27)*(POWER(1+$B$2,11))))</f>
        <v>0</v>
      </c>
      <c r="G27" s="283">
        <f>SUM(('4-Year Forecast'!C32)+('4-Year Forecast'!F32)+('4-Year Forecast'!I32)+('4-Year Forecast'!L32)+('Years 5 - 20'!C27)+('Years 5 - 20'!F27)+('Years 5 - 20'!I27)+('Years 5 - 20'!L27)+('Years 5 - 20'!O27)+(('Years 5 - 20'!O27)*(POWER(1+$B$3,1)))+(('Years 5 - 20'!O27)*(POWER(1+$B$3,2)))+(('Years 5 - 20'!O27)*(POWER(1+$B$3,3)))+(('Years 5 - 20'!O27)*(POWER(1+$B$3,4)))+(('Years 5 - 20'!O27)*(POWER(1+$B$3,5)))+(('Years 5 - 20'!O27)*(POWER(1+$B$3,6)))+(('Years 5 - 20'!O27)*(POWER(1+$B$3,7)))+(('Years 5 - 20'!O27)*(POWER(1+$B$3,8)))+(('Years 5 - 20'!O27)*(POWER(1+$B$3,9)))+(('Years 5 - 20'!O27)*(POWER(1+$B$3,10)))+(('Years 5 - 20'!O27)*(POWER(1+$B$3,11))))</f>
        <v>0</v>
      </c>
      <c r="H27" s="288">
        <f t="shared" si="4"/>
        <v>0</v>
      </c>
      <c r="I27" s="37"/>
      <c r="J27" s="300">
        <f>+('Cost Band Module (20 Years)'!G27)</f>
        <v>0</v>
      </c>
      <c r="K27" s="300">
        <f>+('Cost Band Module (20 Years)'!H27)</f>
        <v>0</v>
      </c>
      <c r="L27" s="199">
        <f t="shared" si="5"/>
        <v>0</v>
      </c>
      <c r="M27" s="189">
        <f>+('Cost Band Module (20 Years)'!J27)</f>
        <v>0</v>
      </c>
      <c r="N27" s="199">
        <f t="shared" si="6"/>
        <v>0</v>
      </c>
      <c r="O27" s="13"/>
    </row>
    <row r="28" spans="1:15" x14ac:dyDescent="0.2">
      <c r="A28" s="141" t="s">
        <v>196</v>
      </c>
      <c r="B28" s="277">
        <f>+('Years 5 - 20'!Q28)</f>
        <v>0</v>
      </c>
      <c r="C28" s="283">
        <f>+('Years 5 - 20'!R28)</f>
        <v>0</v>
      </c>
      <c r="D28" s="278">
        <f>+('Years 5 - 20'!S28)</f>
        <v>0</v>
      </c>
      <c r="E28" s="200"/>
      <c r="F28" s="277">
        <f>SUM(('4-Year Forecast'!B33)+('4-Year Forecast'!E33)+('4-Year Forecast'!H33)+('4-Year Forecast'!K33)+('Years 5 - 20'!B28)+('Years 5 - 20'!E28)+('Years 5 - 20'!H28)+('Years 5 - 20'!K28)+('Years 5 - 20'!N28)+(('Years 5 - 20'!N28)*(POWER(1+$B$2,1)))+(('Years 5 - 20'!N28)*(POWER(1+$B$2,2)))+(('Years 5 - 20'!N28)*(POWER(1+$B$2,3)))+(('Years 5 - 20'!N28)*(POWER(1+$B$2,4)))+(('Years 5 - 20'!N28)*(POWER(1+$B$2,5)))+(('Years 5 - 20'!N28)*(POWER(1+$B$2,6)))+(('Years 5 - 20'!N28)*(POWER(1+$B$2,7)))+(('Years 5 - 20'!N28)*(POWER(1+$B$2,8)))+(('Years 5 - 20'!N28)*(POWER(1+$B$2,9)))+(('Years 5 - 20'!N28)*(POWER(1+$B$2,10)))+(('Years 5 - 20'!N28)*(POWER(1+$B$2,11))))</f>
        <v>0</v>
      </c>
      <c r="G28" s="283">
        <f>SUM(('4-Year Forecast'!C33)+('4-Year Forecast'!F33)+('4-Year Forecast'!I33)+('4-Year Forecast'!L33)+('Years 5 - 20'!C28)+('Years 5 - 20'!F28)+('Years 5 - 20'!I28)+('Years 5 - 20'!L28)+('Years 5 - 20'!O28)+(('Years 5 - 20'!O28)*(POWER(1+$B$3,1)))+(('Years 5 - 20'!O28)*(POWER(1+$B$3,2)))+(('Years 5 - 20'!O28)*(POWER(1+$B$3,3)))+(('Years 5 - 20'!O28)*(POWER(1+$B$3,4)))+(('Years 5 - 20'!O28)*(POWER(1+$B$3,5)))+(('Years 5 - 20'!O28)*(POWER(1+$B$3,6)))+(('Years 5 - 20'!O28)*(POWER(1+$B$3,7)))+(('Years 5 - 20'!O28)*(POWER(1+$B$3,8)))+(('Years 5 - 20'!O28)*(POWER(1+$B$3,9)))+(('Years 5 - 20'!O28)*(POWER(1+$B$3,10)))+(('Years 5 - 20'!O28)*(POWER(1+$B$3,11))))</f>
        <v>0</v>
      </c>
      <c r="H28" s="288">
        <f t="shared" si="4"/>
        <v>0</v>
      </c>
      <c r="I28" s="37"/>
      <c r="J28" s="300">
        <f>+('Cost Band Module (20 Years)'!G28)</f>
        <v>0</v>
      </c>
      <c r="K28" s="300">
        <f>+('Cost Band Module (20 Years)'!H28)</f>
        <v>0</v>
      </c>
      <c r="L28" s="199">
        <f t="shared" si="5"/>
        <v>0</v>
      </c>
      <c r="M28" s="189">
        <f>+('Cost Band Module (20 Years)'!J28)</f>
        <v>0</v>
      </c>
      <c r="N28" s="199">
        <f t="shared" si="6"/>
        <v>0</v>
      </c>
      <c r="O28" s="13"/>
    </row>
    <row r="29" spans="1:15" x14ac:dyDescent="0.2">
      <c r="A29" s="15" t="s">
        <v>10</v>
      </c>
      <c r="B29" s="277">
        <f>+('Years 5 - 20'!Q29)</f>
        <v>0</v>
      </c>
      <c r="C29" s="283">
        <f>+('Years 5 - 20'!R29)</f>
        <v>0</v>
      </c>
      <c r="D29" s="278">
        <f>+('Years 5 - 20'!S29)</f>
        <v>0</v>
      </c>
      <c r="E29" s="200"/>
      <c r="F29" s="277">
        <f>SUM(('4-Year Forecast'!B34)+('4-Year Forecast'!E34)+('4-Year Forecast'!H34)+('4-Year Forecast'!K34)+('Years 5 - 20'!B29)+('Years 5 - 20'!E29)+('Years 5 - 20'!H29)+('Years 5 - 20'!K29)+('Years 5 - 20'!N29)+(('Years 5 - 20'!N29)*(POWER(1+$B$2,1)))+(('Years 5 - 20'!N29)*(POWER(1+$B$2,2)))+(('Years 5 - 20'!N29)*(POWER(1+$B$2,3)))+(('Years 5 - 20'!N29)*(POWER(1+$B$2,4)))+(('Years 5 - 20'!N29)*(POWER(1+$B$2,5)))+(('Years 5 - 20'!N29)*(POWER(1+$B$2,6)))+(('Years 5 - 20'!N29)*(POWER(1+$B$2,7)))+(('Years 5 - 20'!N29)*(POWER(1+$B$2,8)))+(('Years 5 - 20'!N29)*(POWER(1+$B$2,9)))+(('Years 5 - 20'!N29)*(POWER(1+$B$2,10)))+(('Years 5 - 20'!N29)*(POWER(1+$B$2,11))))</f>
        <v>0</v>
      </c>
      <c r="G29" s="283">
        <f>SUM(('4-Year Forecast'!C34)+('4-Year Forecast'!F34)+('4-Year Forecast'!I34)+('4-Year Forecast'!L34)+('Years 5 - 20'!C29)+('Years 5 - 20'!F29)+('Years 5 - 20'!I29)+('Years 5 - 20'!L29)+('Years 5 - 20'!O29)+(('Years 5 - 20'!O29)*(POWER(1+$B$3,1)))+(('Years 5 - 20'!O29)*(POWER(1+$B$3,2)))+(('Years 5 - 20'!O29)*(POWER(1+$B$3,3)))+(('Years 5 - 20'!O29)*(POWER(1+$B$3,4)))+(('Years 5 - 20'!O29)*(POWER(1+$B$3,5)))+(('Years 5 - 20'!O29)*(POWER(1+$B$3,6)))+(('Years 5 - 20'!O29)*(POWER(1+$B$3,7)))+(('Years 5 - 20'!O29)*(POWER(1+$B$3,8)))+(('Years 5 - 20'!O29)*(POWER(1+$B$3,9)))+(('Years 5 - 20'!O29)*(POWER(1+$B$3,10)))+(('Years 5 - 20'!O29)*(POWER(1+$B$3,11))))</f>
        <v>0</v>
      </c>
      <c r="H29" s="288">
        <f t="shared" si="4"/>
        <v>0</v>
      </c>
      <c r="I29" s="37"/>
      <c r="J29" s="300">
        <f>+('Cost Band Module (20 Years)'!G29)</f>
        <v>0</v>
      </c>
      <c r="K29" s="300">
        <f>+('Cost Band Module (20 Years)'!H29)</f>
        <v>0</v>
      </c>
      <c r="L29" s="199">
        <f t="shared" si="5"/>
        <v>0</v>
      </c>
      <c r="M29" s="189">
        <f>+('Cost Band Module (20 Years)'!J29)</f>
        <v>0</v>
      </c>
      <c r="N29" s="199">
        <f t="shared" si="6"/>
        <v>0</v>
      </c>
      <c r="O29" s="13"/>
    </row>
    <row r="30" spans="1:15" x14ac:dyDescent="0.2">
      <c r="A30" s="15" t="s">
        <v>11</v>
      </c>
      <c r="B30" s="277">
        <f>+('Years 5 - 20'!Q30)</f>
        <v>0</v>
      </c>
      <c r="C30" s="283">
        <f>+('Years 5 - 20'!R30)</f>
        <v>0</v>
      </c>
      <c r="D30" s="278">
        <f>+('Years 5 - 20'!S30)</f>
        <v>0</v>
      </c>
      <c r="E30" s="200"/>
      <c r="F30" s="277">
        <f>SUM(('4-Year Forecast'!B35)+('4-Year Forecast'!E35)+('4-Year Forecast'!H35)+('4-Year Forecast'!K35)+('Years 5 - 20'!B30)+('Years 5 - 20'!E30)+('Years 5 - 20'!H30)+('Years 5 - 20'!K30)+('Years 5 - 20'!N30)+(('Years 5 - 20'!N30)*(POWER(1+$B$2,1)))+(('Years 5 - 20'!N30)*(POWER(1+$B$2,2)))+(('Years 5 - 20'!N30)*(POWER(1+$B$2,3)))+(('Years 5 - 20'!N30)*(POWER(1+$B$2,4)))+(('Years 5 - 20'!N30)*(POWER(1+$B$2,5)))+(('Years 5 - 20'!N30)*(POWER(1+$B$2,6)))+(('Years 5 - 20'!N30)*(POWER(1+$B$2,7)))+(('Years 5 - 20'!N30)*(POWER(1+$B$2,8)))+(('Years 5 - 20'!N30)*(POWER(1+$B$2,9)))+(('Years 5 - 20'!N30)*(POWER(1+$B$2,10)))+(('Years 5 - 20'!N30)*(POWER(1+$B$2,11))))</f>
        <v>0</v>
      </c>
      <c r="G30" s="283">
        <f>SUM(('4-Year Forecast'!C35)+('4-Year Forecast'!F35)+('4-Year Forecast'!I35)+('4-Year Forecast'!L35)+('Years 5 - 20'!C30)+('Years 5 - 20'!F30)+('Years 5 - 20'!I30)+('Years 5 - 20'!L30)+('Years 5 - 20'!O30)+(('Years 5 - 20'!O30)*(POWER(1+$B$3,1)))+(('Years 5 - 20'!O30)*(POWER(1+$B$3,2)))+(('Years 5 - 20'!O30)*(POWER(1+$B$3,3)))+(('Years 5 - 20'!O30)*(POWER(1+$B$3,4)))+(('Years 5 - 20'!O30)*(POWER(1+$B$3,5)))+(('Years 5 - 20'!O30)*(POWER(1+$B$3,6)))+(('Years 5 - 20'!O30)*(POWER(1+$B$3,7)))+(('Years 5 - 20'!O30)*(POWER(1+$B$3,8)))+(('Years 5 - 20'!O30)*(POWER(1+$B$3,9)))+(('Years 5 - 20'!O30)*(POWER(1+$B$3,10)))+(('Years 5 - 20'!O30)*(POWER(1+$B$3,11))))</f>
        <v>0</v>
      </c>
      <c r="H30" s="288">
        <f t="shared" si="4"/>
        <v>0</v>
      </c>
      <c r="I30" s="37"/>
      <c r="J30" s="300">
        <f>+('Cost Band Module (20 Years)'!G30)</f>
        <v>0</v>
      </c>
      <c r="K30" s="300">
        <f>+('Cost Band Module (20 Years)'!H30)</f>
        <v>0</v>
      </c>
      <c r="L30" s="199">
        <f t="shared" si="5"/>
        <v>0</v>
      </c>
      <c r="M30" s="189">
        <f>+('Cost Band Module (20 Years)'!J30)</f>
        <v>0</v>
      </c>
      <c r="N30" s="199">
        <f t="shared" si="6"/>
        <v>0</v>
      </c>
      <c r="O30" s="13"/>
    </row>
    <row r="31" spans="1:15" x14ac:dyDescent="0.2">
      <c r="A31" s="15" t="s">
        <v>32</v>
      </c>
      <c r="B31" s="284"/>
      <c r="C31" s="285">
        <f>+('Years 5 - 20'!R31)</f>
        <v>0</v>
      </c>
      <c r="D31" s="286">
        <f>+('Years 5 - 20'!S31)</f>
        <v>0</v>
      </c>
      <c r="E31" s="200"/>
      <c r="F31" s="362"/>
      <c r="G31" s="283">
        <f>SUM(('4-Year Forecast'!C36)+('4-Year Forecast'!F36)+('4-Year Forecast'!I36)+('4-Year Forecast'!L36)+('Years 5 - 20'!C31)+('Years 5 - 20'!F31)+('Years 5 - 20'!I31)+('Years 5 - 20'!L31)+('Years 5 - 20'!O31)+(('Years 5 - 20'!O31)*(POWER(1+$B$3,1)))+(('Years 5 - 20'!O31)*(POWER(1+$B$3,2)))+(('Years 5 - 20'!O31)*(POWER(1+$B$3,3)))+(('Years 5 - 20'!O31)*(POWER(1+$B$3,4)))+(('Years 5 - 20'!O31)*(POWER(1+$B$3,5)))+(('Years 5 - 20'!O31)*(POWER(1+$B$3,6)))+(('Years 5 - 20'!O31)*(POWER(1+$B$3,7)))+(('Years 5 - 20'!O31)*(POWER(1+$B$3,8)))+(('Years 5 - 20'!O31)*(POWER(1+$B$3,9)))+(('Years 5 - 20'!O31)*(POWER(1+$B$3,10)))+(('Years 5 - 20'!O31)*(POWER(1+$B$3,11))))</f>
        <v>0</v>
      </c>
      <c r="H31" s="288">
        <f t="shared" si="4"/>
        <v>0</v>
      </c>
      <c r="I31" s="37"/>
      <c r="J31" s="180"/>
      <c r="K31" s="189">
        <f>+('Cost Band Module (20 Years)'!H31)</f>
        <v>0</v>
      </c>
      <c r="L31" s="199">
        <f t="shared" si="5"/>
        <v>0</v>
      </c>
      <c r="M31" s="180"/>
      <c r="N31" s="199">
        <f t="shared" si="6"/>
        <v>0</v>
      </c>
      <c r="O31" s="13"/>
    </row>
    <row r="32" spans="1:15" ht="15" x14ac:dyDescent="0.25">
      <c r="A32" s="201" t="s">
        <v>46</v>
      </c>
      <c r="B32" s="277">
        <f>+('Years 5 - 20'!Q32)</f>
        <v>0</v>
      </c>
      <c r="C32" s="278">
        <f>+('Years 5 - 20'!R32)</f>
        <v>0</v>
      </c>
      <c r="D32" s="278">
        <f>+('Years 5 - 20'!S32)</f>
        <v>0</v>
      </c>
      <c r="E32" s="200"/>
      <c r="F32" s="277">
        <f>SUM(('4-Year Forecast'!B37)+('4-Year Forecast'!E37)+('4-Year Forecast'!H37)+('4-Year Forecast'!K37)+('Years 5 - 20'!B32)+('Years 5 - 20'!E32)+('Years 5 - 20'!H32)+('Years 5 - 20'!K32)+('Years 5 - 20'!N32)+(('Years 5 - 20'!N32)*(POWER(1+$B$2,1)))+(('Years 5 - 20'!N32)*(POWER(1+$B$2,2)))+(('Years 5 - 20'!N32)*(POWER(1+$B$2,3)))+(('Years 5 - 20'!N32)*(POWER(1+$B$2,4)))+(('Years 5 - 20'!N32)*(POWER(1+$B$2,5)))+(('Years 5 - 20'!N32)*(POWER(1+$B$2,6)))+(('Years 5 - 20'!N32)*(POWER(1+$B$2,7)))+(('Years 5 - 20'!N32)*(POWER(1+$B$2,8)))+(('Years 5 - 20'!N32)*(POWER(1+$B$2,9)))+(('Years 5 - 20'!N32)*(POWER(1+$B$2,10)))+(('Years 5 - 20'!N32)*(POWER(1+$B$2,11))))</f>
        <v>0</v>
      </c>
      <c r="G32" s="283">
        <f>SUM(('4-Year Forecast'!C37)+('4-Year Forecast'!F37)+('4-Year Forecast'!I37)+('4-Year Forecast'!L37)+('Years 5 - 20'!C32)+('Years 5 - 20'!F32)+('Years 5 - 20'!I32)+('Years 5 - 20'!L32)+('Years 5 - 20'!O32)+(('Years 5 - 20'!O32)*(POWER(1+$B$3,1)))+(('Years 5 - 20'!O32)*(POWER(1+$B$3,2)))+(('Years 5 - 20'!O32)*(POWER(1+$B$3,3)))+(('Years 5 - 20'!O32)*(POWER(1+$B$3,4)))+(('Years 5 - 20'!O32)*(POWER(1+$B$3,5)))+(('Years 5 - 20'!O32)*(POWER(1+$B$3,6)))+(('Years 5 - 20'!O32)*(POWER(1+$B$3,7)))+(('Years 5 - 20'!O32)*(POWER(1+$B$3,8)))+(('Years 5 - 20'!O32)*(POWER(1+$B$3,9)))+(('Years 5 - 20'!O32)*(POWER(1+$B$3,10)))+(('Years 5 - 20'!O32)*(POWER(1+$B$3,11))))</f>
        <v>0</v>
      </c>
      <c r="H32" s="288">
        <f t="shared" si="4"/>
        <v>0</v>
      </c>
      <c r="I32" s="198"/>
      <c r="J32" s="189">
        <f>+('Cost Band Module (20 Years)'!G32)</f>
        <v>0</v>
      </c>
      <c r="K32" s="189">
        <f>+('Cost Band Module (20 Years)'!H32)</f>
        <v>0</v>
      </c>
      <c r="L32" s="199">
        <f t="shared" si="5"/>
        <v>0</v>
      </c>
      <c r="M32" s="189">
        <f>+('Cost Band Module (20 Years)'!J32)</f>
        <v>0</v>
      </c>
      <c r="N32" s="199">
        <f t="shared" si="6"/>
        <v>0</v>
      </c>
      <c r="O32" s="13"/>
    </row>
    <row r="33" spans="1:15" ht="4.5" customHeight="1" x14ac:dyDescent="0.25">
      <c r="A33" s="24"/>
      <c r="B33" s="249"/>
      <c r="C33" s="280"/>
      <c r="D33" s="280"/>
      <c r="E33" s="200"/>
      <c r="F33" s="249"/>
      <c r="G33" s="238"/>
      <c r="H33" s="289"/>
      <c r="I33" s="37"/>
      <c r="J33" s="116"/>
      <c r="K33" s="116"/>
      <c r="L33" s="111"/>
      <c r="M33" s="116"/>
      <c r="N33" s="111"/>
      <c r="O33" s="13"/>
    </row>
    <row r="34" spans="1:15" ht="15" x14ac:dyDescent="0.25">
      <c r="A34" s="26" t="s">
        <v>5</v>
      </c>
      <c r="B34" s="62">
        <f>+('Years 5 - 20'!Q34)</f>
        <v>0</v>
      </c>
      <c r="C34" s="279">
        <f>+('Years 5 - 20'!R34)</f>
        <v>0</v>
      </c>
      <c r="D34" s="279">
        <f>+('Years 5 - 20'!S34)</f>
        <v>0</v>
      </c>
      <c r="E34" s="200"/>
      <c r="F34" s="277">
        <f>SUM(('4-Year Forecast'!B39)+('4-Year Forecast'!E39)+('4-Year Forecast'!H39)+('4-Year Forecast'!K39)+('Years 5 - 20'!B34)+('Years 5 - 20'!E34)+('Years 5 - 20'!H34)+('Years 5 - 20'!K34)+('Years 5 - 20'!N34)+(('Years 5 - 20'!N34)*(POWER(1+$B$2,1)))+(('Years 5 - 20'!N34)*(POWER(1+$B$2,2)))+(('Years 5 - 20'!N34)*(POWER(1+$B$2,3)))+(('Years 5 - 20'!N34)*(POWER(1+$B$2,4)))+(('Years 5 - 20'!N34)*(POWER(1+$B$2,5)))+(('Years 5 - 20'!N34)*(POWER(1+$B$2,6)))+(('Years 5 - 20'!N34)*(POWER(1+$B$2,7)))+(('Years 5 - 20'!N34)*(POWER(1+$B$2,8)))+(('Years 5 - 20'!N34)*(POWER(1+$B$2,9)))+(('Years 5 - 20'!N34)*(POWER(1+$B$2,10)))+(('Years 5 - 20'!N34)*(POWER(1+$B$2,11))))</f>
        <v>0</v>
      </c>
      <c r="G34" s="283">
        <f>SUM(('4-Year Forecast'!C39)+('4-Year Forecast'!F39)+('4-Year Forecast'!I39)+('4-Year Forecast'!L39)+('Years 5 - 20'!C34)+('Years 5 - 20'!F34)+('Years 5 - 20'!I34)+('Years 5 - 20'!L34)+('Years 5 - 20'!O34)+(('Years 5 - 20'!O34)*(POWER(1+$B$3,1)))+(('Years 5 - 20'!O34)*(POWER(1+$B$3,2)))+(('Years 5 - 20'!O34)*(POWER(1+$B$3,3)))+(('Years 5 - 20'!O34)*(POWER(1+$B$3,4)))+(('Years 5 - 20'!O34)*(POWER(1+$B$3,5)))+(('Years 5 - 20'!O34)*(POWER(1+$B$3,6)))+(('Years 5 - 20'!O34)*(POWER(1+$B$3,7)))+(('Years 5 - 20'!O34)*(POWER(1+$B$3,8)))+(('Years 5 - 20'!O34)*(POWER(1+$B$3,9)))+(('Years 5 - 20'!O34)*(POWER(1+$B$3,10)))+(('Years 5 - 20'!O34)*(POWER(1+$B$3,11))))</f>
        <v>0</v>
      </c>
      <c r="H34" s="288">
        <f t="shared" ref="H34" si="7">SUM(F34)-SUM(G34)</f>
        <v>0</v>
      </c>
      <c r="I34" s="37"/>
      <c r="J34" s="114">
        <f>+('Cost Band Module (20 Years)'!G34)</f>
        <v>0</v>
      </c>
      <c r="K34" s="114">
        <f>+('Cost Band Module (20 Years)'!H34)</f>
        <v>0</v>
      </c>
      <c r="L34" s="199">
        <f t="shared" si="5"/>
        <v>0</v>
      </c>
      <c r="M34" s="114">
        <f>+('Cost Band Module (20 Years)'!J34)</f>
        <v>0</v>
      </c>
      <c r="N34" s="199">
        <f>SUM(J34)-SUM(M34)</f>
        <v>0</v>
      </c>
      <c r="O34" s="13"/>
    </row>
    <row r="35" spans="1:15" ht="5.0999999999999996" customHeight="1" x14ac:dyDescent="0.25">
      <c r="A35" s="80"/>
      <c r="B35" s="287"/>
      <c r="C35" s="234"/>
      <c r="D35" s="234"/>
      <c r="E35" s="293"/>
      <c r="F35" s="287"/>
      <c r="G35" s="323"/>
      <c r="H35" s="291"/>
      <c r="I35" s="37"/>
      <c r="J35" s="116"/>
      <c r="K35" s="116"/>
      <c r="L35" s="111"/>
      <c r="M35" s="116"/>
      <c r="N35" s="111"/>
      <c r="O35" s="13"/>
    </row>
    <row r="36" spans="1:15" ht="15" x14ac:dyDescent="0.25">
      <c r="A36" s="26" t="s">
        <v>45</v>
      </c>
      <c r="B36" s="62">
        <f>+('Years 5 - 20'!Q36)</f>
        <v>0</v>
      </c>
      <c r="C36" s="279">
        <f>+('Years 5 - 20'!R36)</f>
        <v>0</v>
      </c>
      <c r="D36" s="279">
        <f>+('Years 5 - 20'!S36)</f>
        <v>0</v>
      </c>
      <c r="E36" s="200"/>
      <c r="F36" s="277">
        <f>SUM(('4-Year Forecast'!B41)+('4-Year Forecast'!E41)+('4-Year Forecast'!H41)+('4-Year Forecast'!K41)+('Years 5 - 20'!B36)+('Years 5 - 20'!E36)+('Years 5 - 20'!H36)+('Years 5 - 20'!K36)+('Years 5 - 20'!N36)+(('Years 5 - 20'!N36)*(POWER(1+$B$2,1)))+(('Years 5 - 20'!N36)*(POWER(1+$B$2,2)))+(('Years 5 - 20'!N36)*(POWER(1+$B$2,3)))+(('Years 5 - 20'!N36)*(POWER(1+$B$2,4)))+(('Years 5 - 20'!N36)*(POWER(1+$B$2,5)))+(('Years 5 - 20'!N36)*(POWER(1+$B$2,6)))+(('Years 5 - 20'!N36)*(POWER(1+$B$2,7)))+(('Years 5 - 20'!N36)*(POWER(1+$B$2,8)))+(('Years 5 - 20'!N36)*(POWER(1+$B$2,9)))+(('Years 5 - 20'!N36)*(POWER(1+$B$2,10)))+(('Years 5 - 20'!N36)*(POWER(1+$B$2,11))))</f>
        <v>0</v>
      </c>
      <c r="G36" s="283">
        <f>SUM(('4-Year Forecast'!C41)+('4-Year Forecast'!F41)+('4-Year Forecast'!I41)+('4-Year Forecast'!L41)+('Years 5 - 20'!C36)+('Years 5 - 20'!F36)+('Years 5 - 20'!I36)+('Years 5 - 20'!L36)+('Years 5 - 20'!O36)+(('Years 5 - 20'!O36)*(POWER(1+$B$3,1)))+(('Years 5 - 20'!O36)*(POWER(1+$B$3,2)))+(('Years 5 - 20'!O36)*(POWER(1+$B$3,3)))+(('Years 5 - 20'!O36)*(POWER(1+$B$3,4)))+(('Years 5 - 20'!O36)*(POWER(1+$B$3,5)))+(('Years 5 - 20'!O36)*(POWER(1+$B$3,6)))+(('Years 5 - 20'!O36)*(POWER(1+$B$3,7)))+(('Years 5 - 20'!O36)*(POWER(1+$B$3,8)))+(('Years 5 - 20'!O36)*(POWER(1+$B$3,9)))+(('Years 5 - 20'!O36)*(POWER(1+$B$3,10)))+(('Years 5 - 20'!O36)*(POWER(1+$B$3,11))))</f>
        <v>0</v>
      </c>
      <c r="H36" s="288">
        <f t="shared" ref="H36" si="8">SUM(F36)-SUM(G36)</f>
        <v>0</v>
      </c>
      <c r="I36" s="37"/>
      <c r="J36" s="114">
        <f>+('Cost Band Module (20 Years)'!G36)</f>
        <v>0</v>
      </c>
      <c r="K36" s="114">
        <f>+('Cost Band Module (20 Years)'!H36)</f>
        <v>0</v>
      </c>
      <c r="L36" s="199">
        <f t="shared" si="5"/>
        <v>0</v>
      </c>
      <c r="M36" s="114">
        <f>+('Cost Band Module (20 Years)'!J36)</f>
        <v>0</v>
      </c>
      <c r="N36" s="199">
        <f>SUM(J36)-SUM(M36)</f>
        <v>0</v>
      </c>
      <c r="O36" s="13"/>
    </row>
    <row r="37" spans="1:15" ht="5.0999999999999996" customHeight="1" x14ac:dyDescent="0.25">
      <c r="A37" s="25"/>
      <c r="B37" s="249"/>
      <c r="C37" s="280"/>
      <c r="D37" s="280"/>
      <c r="E37" s="200"/>
      <c r="F37" s="249"/>
      <c r="G37" s="238"/>
      <c r="H37" s="289"/>
      <c r="I37" s="37"/>
      <c r="J37" s="116"/>
      <c r="K37" s="116"/>
      <c r="L37" s="111"/>
      <c r="M37" s="110"/>
      <c r="N37" s="111"/>
      <c r="O37" s="13"/>
    </row>
    <row r="38" spans="1:15" ht="20.100000000000001" customHeight="1" x14ac:dyDescent="0.25">
      <c r="A38" s="74" t="s">
        <v>47</v>
      </c>
      <c r="B38" s="277">
        <f>+SUM(B16,B18,B20,B32,B34,B36)</f>
        <v>0</v>
      </c>
      <c r="C38" s="278">
        <f>+SUM(C16,C18,C20,C32,C34,C36)</f>
        <v>0</v>
      </c>
      <c r="D38" s="283">
        <f>SUM(B38-SUM(C38))</f>
        <v>0</v>
      </c>
      <c r="E38" s="200"/>
      <c r="F38" s="277">
        <f>SUM(F16,F18,F20,F32,F34,F36)</f>
        <v>500</v>
      </c>
      <c r="G38" s="278">
        <f>SUM(G16,G18,G20,G32,G34,G36)</f>
        <v>999</v>
      </c>
      <c r="H38" s="283">
        <f>SUM(F38-SUM(G38))</f>
        <v>-499</v>
      </c>
      <c r="I38" s="198"/>
      <c r="J38" s="189">
        <f>+('Cost Band Module (20 Years)'!G38)</f>
        <v>0</v>
      </c>
      <c r="K38" s="189">
        <f>+('Cost Band Module (20 Years)'!H38)</f>
        <v>0</v>
      </c>
      <c r="L38" s="199">
        <f t="shared" si="5"/>
        <v>0</v>
      </c>
      <c r="M38" s="189">
        <f>+('Cost Band Module (20 Years)'!J38)</f>
        <v>2641357.4324652543</v>
      </c>
      <c r="N38" s="199">
        <f>SUM(J38)-SUM(M38)</f>
        <v>-2641357.4324652543</v>
      </c>
      <c r="O38" s="13"/>
    </row>
    <row r="41" spans="1:15" x14ac:dyDescent="0.2">
      <c r="F41" s="151"/>
    </row>
    <row r="43" spans="1:15" ht="18.75" x14ac:dyDescent="0.2">
      <c r="C43" s="81"/>
      <c r="D43" s="81"/>
    </row>
  </sheetData>
  <sheetProtection sheet="1" objects="1" scenarios="1"/>
  <mergeCells count="7">
    <mergeCell ref="K6:L6"/>
    <mergeCell ref="M6:N6"/>
    <mergeCell ref="J4:N4"/>
    <mergeCell ref="D1:K1"/>
    <mergeCell ref="J5:N5"/>
    <mergeCell ref="B5:D5"/>
    <mergeCell ref="F5:H5"/>
  </mergeCells>
  <printOptions headings="1" gridLines="1"/>
  <pageMargins left="0.7" right="0.7" top="0.75" bottom="0.75" header="0.3" footer="0.3"/>
  <pageSetup scale="85" orientation="landscape" r:id="rId1"/>
  <ignoredErrors>
    <ignoredError sqref="B11:B15 B18:D18 C11:C15 B20:C20 D11:D15 D20 D29:D32 B29:B30 C31:C32 B32 B34:C34 B36:C36 D34 D36 H11:H12 J13:K13 B9:B10 C9:D9 C10:D10 H9:H10 C29:C30 G33 C23 B23 D23 C24:C27 B24:B27 D24:D27 B28:D28 F16 F38:H38 H18 H20 H23:H32 H34 H36 G16:G17 G35 G19" unlockedFormula="1"/>
    <ignoredError sqref="H13 M15:M16 M18:M23 M9:M12 M14 L13 M25 M29:M38" formula="1"/>
    <ignoredError sqref="M13" formula="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zoomScaleNormal="100" workbookViewId="0">
      <pane xSplit="1" topLeftCell="B1" activePane="topRight" state="frozen"/>
      <selection pane="topRight" activeCell="E15" sqref="E15"/>
    </sheetView>
  </sheetViews>
  <sheetFormatPr defaultRowHeight="12.75" x14ac:dyDescent="0.2"/>
  <cols>
    <col min="1" max="1" width="25.83203125" customWidth="1"/>
    <col min="2" max="5" width="15.83203125" customWidth="1"/>
    <col min="6" max="6" width="17.83203125" customWidth="1"/>
    <col min="7" max="9" width="15.83203125" customWidth="1"/>
    <col min="10" max="10" width="14.83203125" customWidth="1"/>
    <col min="11" max="11" width="15.83203125" customWidth="1"/>
  </cols>
  <sheetData>
    <row r="1" spans="1:17" ht="20.100000000000001" customHeight="1" thickBot="1" x14ac:dyDescent="0.35">
      <c r="C1" s="366" t="s">
        <v>133</v>
      </c>
      <c r="D1" s="366"/>
      <c r="E1" s="366"/>
      <c r="F1" s="366"/>
      <c r="G1" s="366"/>
      <c r="H1" s="366"/>
      <c r="I1" s="366"/>
      <c r="J1" s="366"/>
    </row>
    <row r="2" spans="1:17" ht="15" customHeight="1" thickBot="1" x14ac:dyDescent="0.35">
      <c r="B2" s="267">
        <v>0.03</v>
      </c>
      <c r="C2" s="165" t="s">
        <v>131</v>
      </c>
      <c r="D2" s="166"/>
      <c r="E2" s="167"/>
      <c r="F2" s="168"/>
      <c r="G2" s="29"/>
      <c r="H2" s="29"/>
      <c r="I2" s="29"/>
      <c r="J2" s="29"/>
      <c r="K2" s="29"/>
      <c r="L2" s="29"/>
      <c r="M2" s="29"/>
      <c r="N2" s="29"/>
      <c r="O2" s="29"/>
      <c r="P2" s="29"/>
      <c r="Q2" s="29"/>
    </row>
    <row r="3" spans="1:17" ht="15" customHeight="1" thickBot="1" x14ac:dyDescent="0.35">
      <c r="B3" s="267">
        <v>0.05</v>
      </c>
      <c r="C3" s="422" t="s">
        <v>124</v>
      </c>
      <c r="D3" s="423"/>
      <c r="E3" s="423"/>
      <c r="F3" s="423"/>
      <c r="G3" s="29"/>
      <c r="H3" s="29"/>
      <c r="I3" s="29"/>
      <c r="J3" s="29"/>
      <c r="K3" s="29"/>
      <c r="L3" s="29"/>
      <c r="M3" s="29"/>
      <c r="N3" s="29"/>
      <c r="O3" s="29"/>
      <c r="P3" s="29"/>
      <c r="Q3" s="29"/>
    </row>
    <row r="4" spans="1:17" ht="15" customHeight="1" x14ac:dyDescent="0.3">
      <c r="A4" s="107"/>
      <c r="B4" s="424" t="s">
        <v>110</v>
      </c>
      <c r="C4" s="425"/>
      <c r="D4" s="425"/>
      <c r="E4" s="425"/>
      <c r="F4" s="426"/>
      <c r="G4" s="428" t="s">
        <v>132</v>
      </c>
      <c r="H4" s="425"/>
      <c r="I4" s="425"/>
      <c r="J4" s="425"/>
      <c r="K4" s="429"/>
      <c r="L4" s="29"/>
      <c r="M4" s="29"/>
      <c r="N4" s="29"/>
      <c r="O4" s="29"/>
      <c r="P4" s="29"/>
      <c r="Q4" s="29"/>
    </row>
    <row r="5" spans="1:17" ht="12" customHeight="1" x14ac:dyDescent="0.2">
      <c r="B5" s="427" t="s">
        <v>56</v>
      </c>
      <c r="C5" s="390" t="s">
        <v>108</v>
      </c>
      <c r="D5" s="391"/>
      <c r="E5" s="390" t="s">
        <v>109</v>
      </c>
      <c r="F5" s="391"/>
      <c r="G5" s="430" t="s">
        <v>56</v>
      </c>
      <c r="H5" s="391" t="s">
        <v>108</v>
      </c>
      <c r="I5" s="391"/>
      <c r="J5" s="390" t="s">
        <v>109</v>
      </c>
      <c r="K5" s="431"/>
    </row>
    <row r="6" spans="1:17" ht="12" customHeight="1" x14ac:dyDescent="0.2">
      <c r="B6" s="427"/>
      <c r="C6" s="120" t="s">
        <v>78</v>
      </c>
      <c r="D6" s="241" t="s">
        <v>57</v>
      </c>
      <c r="E6" s="202" t="s">
        <v>78</v>
      </c>
      <c r="F6" s="134" t="s">
        <v>57</v>
      </c>
      <c r="G6" s="430"/>
      <c r="H6" s="121" t="s">
        <v>78</v>
      </c>
      <c r="I6" s="134" t="s">
        <v>57</v>
      </c>
      <c r="J6" s="120" t="s">
        <v>78</v>
      </c>
      <c r="K6" s="143" t="s">
        <v>57</v>
      </c>
    </row>
    <row r="7" spans="1:17" ht="12" customHeight="1" x14ac:dyDescent="0.2">
      <c r="B7" s="193"/>
      <c r="C7" s="120"/>
      <c r="D7" s="241"/>
      <c r="E7" s="203" t="s">
        <v>115</v>
      </c>
      <c r="F7" s="134"/>
      <c r="G7" s="205"/>
      <c r="H7" s="121"/>
      <c r="I7" s="135"/>
      <c r="J7" s="120"/>
      <c r="K7" s="143"/>
    </row>
    <row r="8" spans="1:17" ht="15" customHeight="1" x14ac:dyDescent="0.25">
      <c r="A8" s="26" t="s">
        <v>37</v>
      </c>
      <c r="B8" s="248"/>
      <c r="C8" s="249"/>
      <c r="D8" s="242"/>
      <c r="E8" s="110"/>
      <c r="F8" s="310"/>
      <c r="G8" s="137"/>
      <c r="H8" s="112"/>
      <c r="I8" s="136"/>
      <c r="J8" s="110"/>
      <c r="K8" s="144"/>
    </row>
    <row r="9" spans="1:17" ht="14.1" customHeight="1" x14ac:dyDescent="0.25">
      <c r="A9" s="15" t="s">
        <v>40</v>
      </c>
      <c r="B9" s="250">
        <f>SUM(('Years 5 - 20'!N9)*POWER(1+$B$2,2))</f>
        <v>0</v>
      </c>
      <c r="C9" s="251">
        <f>SUM(('Years 5 - 20'!O9)*POWER(1+$B$3,2))</f>
        <v>0</v>
      </c>
      <c r="D9" s="243">
        <f>SUM(B9)-SUM(C9)</f>
        <v>0</v>
      </c>
      <c r="E9" s="316">
        <v>5000000</v>
      </c>
      <c r="F9" s="311">
        <f>SUM(B9)-SUM(E9)</f>
        <v>-5000000</v>
      </c>
      <c r="G9" s="206">
        <f>SUM((B9*(POWER(1+$B$2,1)))+(B9*(POWER(1+$B$2,2)))+(B9*(POWER(1+$B$2,3)))+(B9*(POWER(1+$B$2,4)))+(B9*(POWER(1+$B$2,5)))+(B9*(POWER(1+$B$2,6)))+(B9*(POWER(1+$B$2,7))+(B9*(POWER(1+$B$2,8))+(B9*(POWER(1+$B$2,9)))+(B9*POWER(1+$B$2,10)))))</f>
        <v>0</v>
      </c>
      <c r="H9" s="206">
        <f>+(C9*(POWER(1+$B$3,1)))+(C9*(POWER(1+$B$3,2)))+(C9*(POWER(1+$B$3,3)))+(C9*(POWER(1+$B$3,4)))+(C9*(POWER(1+$B$3,5)))+(C9*(POWER(1+$B$3,6)))+(C9*(POWER(1+$B$3,7))+(C9*(POWER(1+$B$3,8))+(C9*(POWER(1+$B$3,9)))+(C9*POWER(1+$B$3,10))))</f>
        <v>0</v>
      </c>
      <c r="I9" s="207">
        <f>SUM(G9)-SUM(H9)</f>
        <v>0</v>
      </c>
      <c r="J9" s="208">
        <f>+(E9*(POWER(1+$B$3,1)))+(E9*(POWER(1+$B$3,2)))+(E9*(POWER(1+$B$3,3)))+(E9*(POWER(1+$B$3,4)))+(E9*(POWER(1+$B$3,5)))+(E9*(POWER(1+$B$3,6)))+(E9*(POWER(1+$B$3,7))+(E9*(POWER(1+$B$3,8))+(E9*(POWER(1+$B$3,9)))+(E9*POWER(1+$B$3,10))))</f>
        <v>66033935.811631352</v>
      </c>
      <c r="K9" s="209">
        <f>SUM(G9)-SUM(J9)</f>
        <v>-66033935.811631352</v>
      </c>
    </row>
    <row r="10" spans="1:17" ht="14.1" customHeight="1" x14ac:dyDescent="0.25">
      <c r="A10" s="15" t="s">
        <v>38</v>
      </c>
      <c r="B10" s="252">
        <f>SUM(('Years 5 - 20'!N10)*POWER(1+$B$2,2))</f>
        <v>0</v>
      </c>
      <c r="C10" s="253">
        <f>SUM(('Years 5 - 20'!O10)*POWER(1+$B$3,2))</f>
        <v>0</v>
      </c>
      <c r="D10" s="244">
        <f t="shared" ref="D10:D36" si="0">SUM(B10)-SUM(C10)</f>
        <v>0</v>
      </c>
      <c r="E10" s="316"/>
      <c r="F10" s="304">
        <f t="shared" ref="F10:F38" si="1">SUM(B10)-SUM(E10)</f>
        <v>0</v>
      </c>
      <c r="G10" s="206">
        <f t="shared" ref="G10:G15" si="2">+(B10*(POWER(1+$B$2,1)))+(B10*(POWER(1+$B$2,2)))+(B10*(POWER(1+$B$2,3)))+(B10*(POWER(1+$B$2,4)))+(B10*(POWER(1+$B$2,5)))+(B10*(POWER(1+$B$2,6)))+(B10*(POWER(1+$B$2,7))+(B10*(POWER(1+$B$2,8))+(B10*(POWER(1+$B$2,9)))+(B10*POWER(1+$B$2,10))))</f>
        <v>0</v>
      </c>
      <c r="H10" s="206">
        <f t="shared" ref="H10:H15" si="3">+(C10*(POWER(1+$B$3,1)))+(C10*(POWER(1+$B$3,2)))+(C10*(POWER(1+$B$3,3)))+(C10*(POWER(1+$B$3,4)))+(C10*(POWER(1+$B$3,5)))+(C10*(POWER(1+$B$3,6)))+(C10*(POWER(1+$B$3,7))+(C10*(POWER(1+$B$3,8))+(C10*(POWER(1+$B$3,9)))+(C10*POWER(1+$B$3,10))))</f>
        <v>0</v>
      </c>
      <c r="I10" s="207">
        <f t="shared" ref="I10:I20" si="4">SUM(G10)-SUM(H10)</f>
        <v>0</v>
      </c>
      <c r="J10" s="208">
        <f t="shared" ref="J10:J15" si="5">+(E10*(POWER(1+$B$3,1)))+(E10*(POWER(1+$B$3,2)))+(E10*(POWER(1+$B$3,3)))+(E10*(POWER(1+$B$3,4)))+(E10*(POWER(1+$B$3,5)))+(E10*(POWER(1+$B$3,6)))+(E10*(POWER(1+$B$3,7))+(E10*(POWER(1+$B$3,8))+(E10*(POWER(1+$B$3,9)))+(E10*POWER(1+$B$3,10))))</f>
        <v>0</v>
      </c>
      <c r="K10" s="209">
        <f t="shared" ref="K10:K20" si="6">SUM(G10)-SUM(J10)</f>
        <v>0</v>
      </c>
    </row>
    <row r="11" spans="1:17" ht="14.1" customHeight="1" x14ac:dyDescent="0.25">
      <c r="A11" s="15" t="s">
        <v>39</v>
      </c>
      <c r="B11" s="252">
        <f>SUM(('Years 5 - 20'!N11)*POWER(1+$B$2,2))</f>
        <v>0</v>
      </c>
      <c r="C11" s="253">
        <f>SUM(('Years 5 - 20'!O11)*POWER(1+$B$3,2))</f>
        <v>0</v>
      </c>
      <c r="D11" s="244">
        <f t="shared" si="0"/>
        <v>0</v>
      </c>
      <c r="E11" s="316"/>
      <c r="F11" s="304">
        <f t="shared" si="1"/>
        <v>0</v>
      </c>
      <c r="G11" s="206">
        <f t="shared" si="2"/>
        <v>0</v>
      </c>
      <c r="H11" s="206">
        <f t="shared" si="3"/>
        <v>0</v>
      </c>
      <c r="I11" s="207">
        <f t="shared" si="4"/>
        <v>0</v>
      </c>
      <c r="J11" s="208">
        <f t="shared" si="5"/>
        <v>0</v>
      </c>
      <c r="K11" s="209">
        <f t="shared" si="6"/>
        <v>0</v>
      </c>
    </row>
    <row r="12" spans="1:17" ht="14.1" customHeight="1" x14ac:dyDescent="0.25">
      <c r="A12" s="141" t="s">
        <v>174</v>
      </c>
      <c r="B12" s="252">
        <f>SUM(('Years 5 - 20'!N12)*POWER(1+$B$2,2))</f>
        <v>0</v>
      </c>
      <c r="C12" s="253">
        <f>SUM(('Years 5 - 20'!O12)*POWER(1+$B$3,2))</f>
        <v>0</v>
      </c>
      <c r="D12" s="244">
        <f t="shared" si="0"/>
        <v>0</v>
      </c>
      <c r="E12" s="316"/>
      <c r="F12" s="304">
        <f t="shared" si="1"/>
        <v>0</v>
      </c>
      <c r="G12" s="206">
        <f t="shared" si="2"/>
        <v>0</v>
      </c>
      <c r="H12" s="206">
        <f t="shared" si="3"/>
        <v>0</v>
      </c>
      <c r="I12" s="207">
        <f t="shared" si="4"/>
        <v>0</v>
      </c>
      <c r="J12" s="208">
        <f t="shared" si="5"/>
        <v>0</v>
      </c>
      <c r="K12" s="209">
        <f t="shared" si="6"/>
        <v>0</v>
      </c>
    </row>
    <row r="13" spans="1:17" ht="14.1" customHeight="1" x14ac:dyDescent="0.25">
      <c r="A13" s="41" t="s">
        <v>41</v>
      </c>
      <c r="B13" s="252">
        <f>SUM(('Years 5 - 20'!N13)*POWER(1+$B$2,2))</f>
        <v>0</v>
      </c>
      <c r="C13" s="253">
        <f>SUM(('Years 5 - 20'!O13)*POWER(1+$B$3,2))</f>
        <v>0</v>
      </c>
      <c r="D13" s="244">
        <f t="shared" si="0"/>
        <v>0</v>
      </c>
      <c r="E13" s="359"/>
      <c r="F13" s="304">
        <f t="shared" si="1"/>
        <v>0</v>
      </c>
      <c r="G13" s="206">
        <f t="shared" si="2"/>
        <v>0</v>
      </c>
      <c r="H13" s="206">
        <f t="shared" si="3"/>
        <v>0</v>
      </c>
      <c r="I13" s="207">
        <f t="shared" si="4"/>
        <v>0</v>
      </c>
      <c r="J13" s="208">
        <f t="shared" si="5"/>
        <v>0</v>
      </c>
      <c r="K13" s="209">
        <f t="shared" si="6"/>
        <v>0</v>
      </c>
    </row>
    <row r="14" spans="1:17" ht="14.1" customHeight="1" x14ac:dyDescent="0.25">
      <c r="A14" s="141" t="s">
        <v>180</v>
      </c>
      <c r="B14" s="252">
        <f>SUM(('Years 5 - 20'!N14)*POWER(1+$B$2,2))</f>
        <v>0</v>
      </c>
      <c r="C14" s="253">
        <f>SUM(('Years 5 - 20'!O14)*POWER(1+$B$3,2))</f>
        <v>0</v>
      </c>
      <c r="D14" s="244">
        <f t="shared" si="0"/>
        <v>0</v>
      </c>
      <c r="E14" s="316">
        <v>200000</v>
      </c>
      <c r="F14" s="304">
        <f t="shared" si="1"/>
        <v>-200000</v>
      </c>
      <c r="G14" s="206">
        <f t="shared" si="2"/>
        <v>0</v>
      </c>
      <c r="H14" s="206">
        <f t="shared" si="3"/>
        <v>0</v>
      </c>
      <c r="I14" s="207">
        <f t="shared" si="4"/>
        <v>0</v>
      </c>
      <c r="J14" s="208">
        <f t="shared" si="5"/>
        <v>2641357.4324652543</v>
      </c>
      <c r="K14" s="209">
        <f t="shared" si="6"/>
        <v>-2641357.4324652543</v>
      </c>
    </row>
    <row r="15" spans="1:17" ht="14.1" customHeight="1" x14ac:dyDescent="0.25">
      <c r="A15" s="140" t="s">
        <v>176</v>
      </c>
      <c r="B15" s="252">
        <f>SUM(('Years 5 - 20'!N15)*POWER(1+$B$2,2))</f>
        <v>0</v>
      </c>
      <c r="C15" s="253">
        <f>SUM(('Years 5 - 20'!O15)*POWER(1+$B$3,2))</f>
        <v>0</v>
      </c>
      <c r="D15" s="244">
        <f t="shared" si="0"/>
        <v>0</v>
      </c>
      <c r="E15" s="316"/>
      <c r="F15" s="304">
        <f t="shared" si="1"/>
        <v>0</v>
      </c>
      <c r="G15" s="206">
        <f t="shared" si="2"/>
        <v>0</v>
      </c>
      <c r="H15" s="206">
        <f t="shared" si="3"/>
        <v>0</v>
      </c>
      <c r="I15" s="207">
        <f t="shared" si="4"/>
        <v>0</v>
      </c>
      <c r="J15" s="208">
        <f t="shared" si="5"/>
        <v>0</v>
      </c>
      <c r="K15" s="209">
        <f t="shared" si="6"/>
        <v>0</v>
      </c>
    </row>
    <row r="16" spans="1:17" ht="14.1" customHeight="1" x14ac:dyDescent="0.25">
      <c r="A16" s="18" t="s">
        <v>48</v>
      </c>
      <c r="B16" s="254">
        <f>SUM(B13,B14,B15)</f>
        <v>0</v>
      </c>
      <c r="C16" s="255">
        <f>SUM(C13,C14,C15)</f>
        <v>0</v>
      </c>
      <c r="D16" s="245">
        <f t="shared" si="0"/>
        <v>0</v>
      </c>
      <c r="E16" s="360"/>
      <c r="F16" s="305">
        <f t="shared" si="1"/>
        <v>0</v>
      </c>
      <c r="G16" s="210">
        <f>SUM(G13,G14,G15)</f>
        <v>0</v>
      </c>
      <c r="H16" s="211">
        <f>SUM(H13,H14,H15)</f>
        <v>0</v>
      </c>
      <c r="I16" s="308">
        <f t="shared" si="4"/>
        <v>0</v>
      </c>
      <c r="J16" s="211">
        <f>SUM(J13,J14,J15)</f>
        <v>2641357.4324652543</v>
      </c>
      <c r="K16" s="214">
        <f t="shared" si="6"/>
        <v>-2641357.4324652543</v>
      </c>
    </row>
    <row r="17" spans="1:11" ht="8.1" customHeight="1" x14ac:dyDescent="0.2">
      <c r="A17" s="23"/>
      <c r="B17" s="248"/>
      <c r="C17" s="256"/>
      <c r="D17" s="235"/>
      <c r="E17" s="268"/>
      <c r="F17" s="306"/>
      <c r="G17" s="215"/>
      <c r="H17" s="216"/>
      <c r="I17" s="217"/>
      <c r="J17" s="218"/>
      <c r="K17" s="219"/>
    </row>
    <row r="18" spans="1:11" ht="15" customHeight="1" x14ac:dyDescent="0.25">
      <c r="A18" s="26" t="s">
        <v>42</v>
      </c>
      <c r="B18" s="254">
        <f>SUM(('Years 5 - 20'!N18)*POWER(1+$B$2,2))</f>
        <v>0</v>
      </c>
      <c r="C18" s="257">
        <f>SUM(('Years 5 - 20'!O18)*POWER(1+$B$3,2))</f>
        <v>0</v>
      </c>
      <c r="D18" s="212">
        <f t="shared" si="0"/>
        <v>0</v>
      </c>
      <c r="E18" s="317"/>
      <c r="F18" s="312">
        <f t="shared" si="1"/>
        <v>0</v>
      </c>
      <c r="G18" s="220">
        <f>+(B18*(POWER(1+($B$2/100),1)))+(B18*(POWER(1+($B$2/100),2)))+(B18*(POWER(1+($B$2/100),3)))+(B18*(POWER(1+($B$2/100),4)))+(B18*(POWER(1+($B$2/100),5)))+(B18*(POWER(1+($B$2/100),6)))+(B18*(POWER(1+($B$2/100),7)))+(B18*(POWER(1+($B$2/100),8)))+(B18*(POWER(1+($B$2/100),9)))+(B18*POWER(1+($B$2/100),10))</f>
        <v>0</v>
      </c>
      <c r="H18" s="236">
        <f t="shared" ref="H18:H20" si="7">+(C18*(POWER(1+$B$3,1)))+(C18*(POWER(1+$B$3,2)))+(C18*(POWER(1+$B$3,3)))+(C18*(POWER(1+$B$3,4)))+(C18*(POWER(1+$B$3,5)))+(C18*(POWER(1+$B$3,6)))+(C18*(POWER(1+$B$3,7))+(C18*(POWER(1+$B$3,8))+(C18*(POWER(1+$B$3,9)))+(C18*POWER(1+$B$3,10))))</f>
        <v>0</v>
      </c>
      <c r="I18" s="212">
        <f t="shared" si="4"/>
        <v>0</v>
      </c>
      <c r="J18" s="237">
        <f t="shared" ref="J18:J20" si="8">+(E18*(POWER(1+$B$3,1)))+(E18*(POWER(1+$B$3,2)))+(E18*(POWER(1+$B$3,3)))+(E18*(POWER(1+$B$3,4)))+(E18*(POWER(1+$B$3,5)))+(E18*(POWER(1+$B$3,6)))+(E18*(POWER(1+$B$3,7))+(E18*(POWER(1+$B$3,8))+(E18*(POWER(1+$B$3,9)))+(E18*POWER(1+$B$3,10))))</f>
        <v>0</v>
      </c>
      <c r="K18" s="221">
        <f t="shared" si="6"/>
        <v>0</v>
      </c>
    </row>
    <row r="19" spans="1:11" ht="8.1" customHeight="1" x14ac:dyDescent="0.2">
      <c r="A19" s="23"/>
      <c r="B19" s="248"/>
      <c r="C19" s="256"/>
      <c r="D19" s="235"/>
      <c r="E19" s="268"/>
      <c r="F19" s="306"/>
      <c r="G19" s="215"/>
      <c r="H19" s="273"/>
      <c r="I19" s="217"/>
      <c r="J19" s="218"/>
      <c r="K19" s="222"/>
    </row>
    <row r="20" spans="1:11" ht="15" customHeight="1" x14ac:dyDescent="0.25">
      <c r="A20" s="27" t="s">
        <v>43</v>
      </c>
      <c r="B20" s="254">
        <f>SUM(('Years 5 - 20'!N20)*POWER(1+$B$2,2))</f>
        <v>0</v>
      </c>
      <c r="C20" s="257">
        <f>SUM(('Years 5 - 20'!O20)*POWER(1+$B$3,2))</f>
        <v>0</v>
      </c>
      <c r="D20" s="212">
        <f t="shared" si="0"/>
        <v>0</v>
      </c>
      <c r="E20" s="269"/>
      <c r="F20" s="312">
        <f t="shared" si="1"/>
        <v>0</v>
      </c>
      <c r="G20" s="220">
        <f>+(B20*(POWER(1+($B$2/100),1)))+(B20*(POWER(1+($B$2/100),2)))+(B20*(POWER(1+($B$2/100),3)))+(B20*(POWER(1+($B$2/100),4)))+(B20*(POWER(1+($B$2/100),5)))+(B20*(POWER(1+($B$2/100),6)))+(B20*(POWER(1+($B$2/100),7)))+(B20*(POWER(1+($B$2/100),8)))+(B20*(POWER(1+($B$2/100),9)))+(B20*POWER(1+($B$2/100),10))</f>
        <v>0</v>
      </c>
      <c r="H20" s="236">
        <f t="shared" si="7"/>
        <v>0</v>
      </c>
      <c r="I20" s="212">
        <f t="shared" si="4"/>
        <v>0</v>
      </c>
      <c r="J20" s="237">
        <f t="shared" si="8"/>
        <v>0</v>
      </c>
      <c r="K20" s="221">
        <f t="shared" si="6"/>
        <v>0</v>
      </c>
    </row>
    <row r="21" spans="1:11" ht="6" customHeight="1" x14ac:dyDescent="0.25">
      <c r="A21" s="27"/>
      <c r="B21" s="258"/>
      <c r="C21" s="259"/>
      <c r="D21" s="224"/>
      <c r="E21" s="270"/>
      <c r="F21" s="307"/>
      <c r="G21" s="223"/>
      <c r="H21" s="274"/>
      <c r="I21" s="224"/>
      <c r="J21" s="275"/>
      <c r="K21" s="225"/>
    </row>
    <row r="22" spans="1:11" ht="12.95" customHeight="1" x14ac:dyDescent="0.25">
      <c r="A22" s="26" t="s">
        <v>2</v>
      </c>
      <c r="B22" s="260"/>
      <c r="C22" s="261"/>
      <c r="D22" s="228"/>
      <c r="E22" s="271"/>
      <c r="F22" s="313"/>
      <c r="G22" s="226"/>
      <c r="H22" s="227"/>
      <c r="I22" s="228"/>
      <c r="J22" s="229"/>
      <c r="K22" s="230"/>
    </row>
    <row r="23" spans="1:11" ht="14.1" customHeight="1" x14ac:dyDescent="0.25">
      <c r="A23" s="15" t="s">
        <v>44</v>
      </c>
      <c r="B23" s="252">
        <f>SUM(('Years 5 - 20'!N22)*POWER(1+$B$2,2))</f>
        <v>0</v>
      </c>
      <c r="C23" s="253">
        <f>SUM(('Years 5 - 20'!O22)*POWER(1+$B$3,2))</f>
        <v>0</v>
      </c>
      <c r="D23" s="244">
        <f t="shared" si="0"/>
        <v>0</v>
      </c>
      <c r="E23" s="316"/>
      <c r="F23" s="314">
        <f t="shared" si="1"/>
        <v>0</v>
      </c>
      <c r="G23" s="206">
        <f t="shared" ref="G23:G30" si="9">+(B23*(POWER(1+$B$2,1)))+(B23*(POWER(1+$B$2,2)))+(B23*(POWER(1+$B$2,3)))+(B23*(POWER(1+$B$2,4)))+(B23*(POWER(1+$B$2,5)))+(B23*(POWER(1+$B$2,6)))+(B23*(POWER(1+$B$2,7))+(B23*(POWER(1+$B$2,8))+(B23*(POWER(1+$B$2,9)))+(B23*POWER(1+$B$2,10))))</f>
        <v>0</v>
      </c>
      <c r="H23" s="206">
        <f t="shared" ref="H23:H31" si="10">+(C23*(POWER(1+$B$3,1)))+(C23*(POWER(1+$B$3,2)))+(C23*(POWER(1+$B$3,3)))+(C23*(POWER(1+$B$3,4)))+(C23*(POWER(1+$B$3,5)))+(C23*(POWER(1+$B$3,6)))+(C23*(POWER(1+$B$3,7))+(C23*(POWER(1+$B$3,8))+(C23*(POWER(1+$B$3,9)))+(C23*POWER(1+$B$3,10))))</f>
        <v>0</v>
      </c>
      <c r="I23" s="207">
        <f t="shared" ref="I23:I38" si="11">SUM(G23)-SUM(H23)</f>
        <v>0</v>
      </c>
      <c r="J23" s="237">
        <f t="shared" ref="J23:J31" si="12">+(E23*(POWER(1+$B$3,1)))+(E23*(POWER(1+$B$3,2)))+(E23*(POWER(1+$B$3,3)))+(E23*(POWER(1+$B$3,4)))+(E23*(POWER(1+$B$3,5)))+(E23*(POWER(1+$B$3,6)))+(E23*(POWER(1+$B$3,7))+(E23*(POWER(1+$B$3,8))+(E23*(POWER(1+$B$3,9)))+(E23*POWER(1+$B$3,10))))</f>
        <v>0</v>
      </c>
      <c r="K23" s="221">
        <f t="shared" ref="K23:K38" si="13">SUM(G23)-SUM(J23)</f>
        <v>0</v>
      </c>
    </row>
    <row r="24" spans="1:11" ht="14.1" customHeight="1" x14ac:dyDescent="0.25">
      <c r="A24" s="185" t="s">
        <v>188</v>
      </c>
      <c r="B24" s="252">
        <f>SUM(('Years 5 - 20'!N23)*POWER(1+$B$2,2))</f>
        <v>0</v>
      </c>
      <c r="C24" s="253">
        <f>SUM(('Years 5 - 20'!O23)*POWER(1+$B$3,2))</f>
        <v>0</v>
      </c>
      <c r="D24" s="244">
        <f t="shared" si="0"/>
        <v>0</v>
      </c>
      <c r="E24" s="316"/>
      <c r="F24" s="314">
        <f t="shared" si="1"/>
        <v>0</v>
      </c>
      <c r="G24" s="206">
        <f t="shared" ref="G24" si="14">+(B24*(POWER(1+$B$2,1)))+(B24*(POWER(1+$B$2,2)))+(B24*(POWER(1+$B$2,3)))+(B24*(POWER(1+$B$2,4)))+(B24*(POWER(1+$B$2,5)))+(B24*(POWER(1+$B$2,6)))+(B24*(POWER(1+$B$2,7))+(B24*(POWER(1+$B$2,8))+(B24*(POWER(1+$B$2,9)))+(B24*POWER(1+$B$2,10))))</f>
        <v>0</v>
      </c>
      <c r="H24" s="206">
        <f t="shared" si="10"/>
        <v>0</v>
      </c>
      <c r="I24" s="207">
        <f t="shared" si="11"/>
        <v>0</v>
      </c>
      <c r="J24" s="237">
        <f t="shared" si="12"/>
        <v>0</v>
      </c>
      <c r="K24" s="221">
        <f t="shared" si="13"/>
        <v>0</v>
      </c>
    </row>
    <row r="25" spans="1:11" ht="14.1" customHeight="1" x14ac:dyDescent="0.25">
      <c r="A25" s="184" t="s">
        <v>181</v>
      </c>
      <c r="B25" s="252">
        <f>SUM(('Years 5 - 20'!N24)*POWER(1+$B$2,2))</f>
        <v>0</v>
      </c>
      <c r="C25" s="253">
        <f>SUM(('Years 5 - 20'!O24)*POWER(1+$B$3,2))</f>
        <v>0</v>
      </c>
      <c r="D25" s="244">
        <f t="shared" si="0"/>
        <v>0</v>
      </c>
      <c r="E25" s="316"/>
      <c r="F25" s="314">
        <f t="shared" si="1"/>
        <v>0</v>
      </c>
      <c r="G25" s="206">
        <f t="shared" si="9"/>
        <v>0</v>
      </c>
      <c r="H25" s="206">
        <f t="shared" si="10"/>
        <v>0</v>
      </c>
      <c r="I25" s="207">
        <f t="shared" si="11"/>
        <v>0</v>
      </c>
      <c r="J25" s="237">
        <f t="shared" si="12"/>
        <v>0</v>
      </c>
      <c r="K25" s="221">
        <f t="shared" si="13"/>
        <v>0</v>
      </c>
    </row>
    <row r="26" spans="1:11" ht="14.1" customHeight="1" x14ac:dyDescent="0.25">
      <c r="A26" s="141" t="s">
        <v>191</v>
      </c>
      <c r="B26" s="252">
        <f>SUM(('Years 5 - 20'!N25)*POWER(1+$B$2,2))</f>
        <v>0</v>
      </c>
      <c r="C26" s="253">
        <f>SUM(('Years 5 - 20'!O25)*POWER(1+$B$3,2))</f>
        <v>0</v>
      </c>
      <c r="D26" s="244">
        <f t="shared" si="0"/>
        <v>0</v>
      </c>
      <c r="E26" s="316"/>
      <c r="F26" s="314">
        <f t="shared" si="1"/>
        <v>0</v>
      </c>
      <c r="G26" s="231">
        <f t="shared" si="9"/>
        <v>0</v>
      </c>
      <c r="H26" s="206">
        <f t="shared" si="10"/>
        <v>0</v>
      </c>
      <c r="I26" s="207">
        <f t="shared" si="11"/>
        <v>0</v>
      </c>
      <c r="J26" s="237">
        <f t="shared" si="12"/>
        <v>0</v>
      </c>
      <c r="K26" s="221">
        <f t="shared" si="13"/>
        <v>0</v>
      </c>
    </row>
    <row r="27" spans="1:11" ht="14.1" customHeight="1" x14ac:dyDescent="0.25">
      <c r="A27" s="15" t="s">
        <v>9</v>
      </c>
      <c r="B27" s="252">
        <f>SUM(('Years 5 - 20'!N26)*POWER(1+$B$2,2))</f>
        <v>0</v>
      </c>
      <c r="C27" s="253">
        <f>SUM(('Years 5 - 20'!O26)*POWER(1+$B$3,2))</f>
        <v>0</v>
      </c>
      <c r="D27" s="244">
        <f t="shared" si="0"/>
        <v>0</v>
      </c>
      <c r="E27" s="316"/>
      <c r="F27" s="314">
        <f t="shared" si="1"/>
        <v>0</v>
      </c>
      <c r="G27" s="206">
        <f t="shared" si="9"/>
        <v>0</v>
      </c>
      <c r="H27" s="206">
        <f t="shared" si="10"/>
        <v>0</v>
      </c>
      <c r="I27" s="207">
        <f t="shared" si="11"/>
        <v>0</v>
      </c>
      <c r="J27" s="237">
        <f t="shared" si="12"/>
        <v>0</v>
      </c>
      <c r="K27" s="221">
        <f t="shared" si="13"/>
        <v>0</v>
      </c>
    </row>
    <row r="28" spans="1:11" ht="14.1" customHeight="1" x14ac:dyDescent="0.25">
      <c r="A28" s="141" t="s">
        <v>196</v>
      </c>
      <c r="B28" s="252">
        <f>SUM(('Years 5 - 20'!N27)*POWER(1+$B$2,2))</f>
        <v>0</v>
      </c>
      <c r="C28" s="253">
        <f>SUM(('Years 5 - 20'!O27)*POWER(1+$B$3,2))</f>
        <v>0</v>
      </c>
      <c r="D28" s="244">
        <f t="shared" si="0"/>
        <v>0</v>
      </c>
      <c r="E28" s="316"/>
      <c r="F28" s="314">
        <f t="shared" si="1"/>
        <v>0</v>
      </c>
      <c r="G28" s="206">
        <f t="shared" si="9"/>
        <v>0</v>
      </c>
      <c r="H28" s="206">
        <f t="shared" si="10"/>
        <v>0</v>
      </c>
      <c r="I28" s="207">
        <f t="shared" si="11"/>
        <v>0</v>
      </c>
      <c r="J28" s="237">
        <f t="shared" si="12"/>
        <v>0</v>
      </c>
      <c r="K28" s="221">
        <f t="shared" si="13"/>
        <v>0</v>
      </c>
    </row>
    <row r="29" spans="1:11" ht="14.1" customHeight="1" x14ac:dyDescent="0.25">
      <c r="A29" s="15" t="s">
        <v>10</v>
      </c>
      <c r="B29" s="252">
        <f>SUM(('Years 5 - 20'!N28)*POWER(1+$B$2,2))</f>
        <v>0</v>
      </c>
      <c r="C29" s="253">
        <f>SUM(('Years 5 - 20'!O28)*POWER(1+$B$3,2))</f>
        <v>0</v>
      </c>
      <c r="D29" s="244">
        <f t="shared" si="0"/>
        <v>0</v>
      </c>
      <c r="E29" s="316"/>
      <c r="F29" s="314">
        <f t="shared" si="1"/>
        <v>0</v>
      </c>
      <c r="G29" s="206">
        <f t="shared" si="9"/>
        <v>0</v>
      </c>
      <c r="H29" s="206">
        <f t="shared" si="10"/>
        <v>0</v>
      </c>
      <c r="I29" s="207">
        <f t="shared" si="11"/>
        <v>0</v>
      </c>
      <c r="J29" s="237">
        <f t="shared" si="12"/>
        <v>0</v>
      </c>
      <c r="K29" s="221">
        <f t="shared" si="13"/>
        <v>0</v>
      </c>
    </row>
    <row r="30" spans="1:11" ht="14.1" customHeight="1" x14ac:dyDescent="0.25">
      <c r="A30" s="15" t="s">
        <v>11</v>
      </c>
      <c r="B30" s="252">
        <f>SUM(('Years 5 - 20'!N29)*POWER(1+$B$2,2))</f>
        <v>0</v>
      </c>
      <c r="C30" s="253">
        <f>SUM(('Years 5 - 20'!O29)*POWER(1+$B$3,2))</f>
        <v>0</v>
      </c>
      <c r="D30" s="244">
        <f t="shared" si="0"/>
        <v>0</v>
      </c>
      <c r="E30" s="316"/>
      <c r="F30" s="314">
        <f t="shared" si="1"/>
        <v>0</v>
      </c>
      <c r="G30" s="206">
        <f t="shared" si="9"/>
        <v>0</v>
      </c>
      <c r="H30" s="206">
        <f t="shared" si="10"/>
        <v>0</v>
      </c>
      <c r="I30" s="207">
        <f t="shared" si="11"/>
        <v>0</v>
      </c>
      <c r="J30" s="237">
        <f t="shared" si="12"/>
        <v>0</v>
      </c>
      <c r="K30" s="221">
        <f t="shared" si="13"/>
        <v>0</v>
      </c>
    </row>
    <row r="31" spans="1:11" ht="14.1" customHeight="1" x14ac:dyDescent="0.25">
      <c r="A31" s="15" t="s">
        <v>32</v>
      </c>
      <c r="B31" s="262"/>
      <c r="C31" s="253">
        <f>SUM(('Years 5 - 20'!O30)*POWER(1+$B$3,2))</f>
        <v>0</v>
      </c>
      <c r="D31" s="244">
        <f t="shared" si="0"/>
        <v>0</v>
      </c>
      <c r="E31" s="318"/>
      <c r="F31" s="314">
        <f t="shared" si="1"/>
        <v>0</v>
      </c>
      <c r="G31" s="232"/>
      <c r="H31" s="206">
        <f t="shared" si="10"/>
        <v>0</v>
      </c>
      <c r="I31" s="207">
        <f t="shared" si="11"/>
        <v>0</v>
      </c>
      <c r="J31" s="237">
        <f t="shared" si="12"/>
        <v>0</v>
      </c>
      <c r="K31" s="221">
        <f t="shared" si="13"/>
        <v>0</v>
      </c>
    </row>
    <row r="32" spans="1:11" ht="15" customHeight="1" x14ac:dyDescent="0.25">
      <c r="A32" s="108" t="s">
        <v>46</v>
      </c>
      <c r="B32" s="263">
        <f>+('Years 5 - 20'!N32)*POWER(1+$B$2,2)</f>
        <v>0</v>
      </c>
      <c r="C32" s="213">
        <f>SUM(C23,C24,C25,C26,C27,C29,C30,C31)</f>
        <v>0</v>
      </c>
      <c r="D32" s="245">
        <f t="shared" si="0"/>
        <v>0</v>
      </c>
      <c r="E32" s="213">
        <f>SUM(E23,E24,E25,E26,E27,E29,E30,E31)</f>
        <v>0</v>
      </c>
      <c r="F32" s="312">
        <f t="shared" si="1"/>
        <v>0</v>
      </c>
      <c r="G32" s="303">
        <f>SUM(G23:G24,G25,G26,G27,G29,G30)</f>
        <v>0</v>
      </c>
      <c r="H32" s="276">
        <f>SUM(H23:H24,H25,H26,H27,H29,H30,H31)</f>
        <v>0</v>
      </c>
      <c r="I32" s="308">
        <f t="shared" si="11"/>
        <v>0</v>
      </c>
      <c r="J32" s="211">
        <f>SUM(J23:J24,J25,J26,J27,J29,J30,J31)</f>
        <v>0</v>
      </c>
      <c r="K32" s="214">
        <f t="shared" si="13"/>
        <v>0</v>
      </c>
    </row>
    <row r="33" spans="1:13" ht="8.1" customHeight="1" x14ac:dyDescent="0.25">
      <c r="A33" s="24"/>
      <c r="B33" s="248"/>
      <c r="C33" s="256"/>
      <c r="D33" s="235"/>
      <c r="E33" s="268"/>
      <c r="F33" s="306"/>
      <c r="G33" s="215"/>
      <c r="H33" s="234"/>
      <c r="I33" s="235"/>
      <c r="J33" s="218"/>
      <c r="K33" s="219"/>
      <c r="L33" s="204"/>
    </row>
    <row r="34" spans="1:13" ht="15" customHeight="1" x14ac:dyDescent="0.25">
      <c r="A34" s="26" t="s">
        <v>5</v>
      </c>
      <c r="B34" s="254">
        <f>SUM(('Years 5 - 20'!N34)*POWER(1+$B$2,2))</f>
        <v>0</v>
      </c>
      <c r="C34" s="257">
        <f>SUM(('Years 5 - 20'!O33)*POWER(1+$B$3,2))</f>
        <v>0</v>
      </c>
      <c r="D34" s="233">
        <f t="shared" si="0"/>
        <v>0</v>
      </c>
      <c r="E34" s="272"/>
      <c r="F34" s="312">
        <f t="shared" si="1"/>
        <v>0</v>
      </c>
      <c r="G34" s="236">
        <f>+(B34*(POWER(1+($B$2/100),1)))+(B34*(POWER(1+($B$2/100),2)))+(B34*(POWER(1+($B$2/100),3)))+(B34*(POWER(1+($B$2/100),4)))+(B34*(POWER(1+($B$2/100),5)))+(B34*(POWER(1+($B$2/100),6)))+(B34*(POWER(1+($B$2/100),7)))+(B34*(POWER(1+($B$2/100),8)))+(B34*(POWER(1+($B$2/100),9)))+(B34*POWER(1+($B$2/100),10))</f>
        <v>0</v>
      </c>
      <c r="H34" s="236">
        <f t="shared" ref="H34:H36" si="15">+(C34*(POWER(1+$B$3,1)))+(C34*(POWER(1+$B$3,2)))+(C34*(POWER(1+$B$3,3)))+(C34*(POWER(1+$B$3,4)))+(C34*(POWER(1+$B$3,5)))+(C34*(POWER(1+$B$3,6)))+(C34*(POWER(1+$B$3,7))+(C34*(POWER(1+$B$3,8))+(C34*(POWER(1+$B$3,9)))+(C34*POWER(1+$B$3,10))))</f>
        <v>0</v>
      </c>
      <c r="I34" s="233">
        <f t="shared" si="11"/>
        <v>0</v>
      </c>
      <c r="J34" s="237">
        <f t="shared" ref="J34:J36" si="16">+(E34*(POWER(1+$B$3,1)))+(E34*(POWER(1+$B$3,2)))+(E34*(POWER(1+$B$3,3)))+(E34*(POWER(1+$B$3,4)))+(E34*(POWER(1+$B$3,5)))+(E34*(POWER(1+$B$3,6)))+(E34*(POWER(1+$B$3,7))+(E34*(POWER(1+$B$3,8))+(E34*(POWER(1+$B$3,9)))+(E34*POWER(1+$B$3,10))))</f>
        <v>0</v>
      </c>
      <c r="K34" s="221">
        <f t="shared" si="13"/>
        <v>0</v>
      </c>
    </row>
    <row r="35" spans="1:13" ht="8.1" customHeight="1" x14ac:dyDescent="0.25">
      <c r="A35" s="25"/>
      <c r="B35" s="248"/>
      <c r="C35" s="264"/>
      <c r="D35" s="246"/>
      <c r="E35" s="319"/>
      <c r="F35" s="306"/>
      <c r="G35" s="238"/>
      <c r="H35" s="273"/>
      <c r="I35" s="235"/>
      <c r="J35" s="218"/>
      <c r="K35" s="222"/>
    </row>
    <row r="36" spans="1:13" ht="15" customHeight="1" x14ac:dyDescent="0.25">
      <c r="A36" s="26" t="s">
        <v>45</v>
      </c>
      <c r="B36" s="254">
        <f>SUM(('Years 5 - 20'!N36)*POWER(1+$B$2,2))</f>
        <v>0</v>
      </c>
      <c r="C36" s="257">
        <f>SUM(('Years 5 - 20'!O35)*POWER(1+$B$3,2))</f>
        <v>0</v>
      </c>
      <c r="D36" s="233">
        <f t="shared" si="0"/>
        <v>0</v>
      </c>
      <c r="E36" s="272"/>
      <c r="F36" s="312">
        <f t="shared" si="1"/>
        <v>0</v>
      </c>
      <c r="G36" s="236">
        <f>+(B36*(POWER(1+($B$2/100),1)))+(B36*(POWER(1+($B$2/100),2)))+(B36*(POWER(1+($B$2/100),3)))+(B36*(POWER(1+($B$2/100),4)))+(B36*(POWER(1+($B$2/100),5)))+(B36*(POWER(1+($B$2/100),6)))+(B36*(POWER(1+($B$2/100),7)))+(B36*(POWER(1+($B$2/100),8)))+(B36*(POWER(1+($B$2/100),9)))+(B36*POWER(1+($B$2/100),10))</f>
        <v>0</v>
      </c>
      <c r="H36" s="236">
        <f t="shared" si="15"/>
        <v>0</v>
      </c>
      <c r="I36" s="233">
        <f t="shared" si="11"/>
        <v>0</v>
      </c>
      <c r="J36" s="237">
        <f t="shared" si="16"/>
        <v>0</v>
      </c>
      <c r="K36" s="221">
        <f t="shared" si="13"/>
        <v>0</v>
      </c>
    </row>
    <row r="37" spans="1:13" ht="8.1" customHeight="1" x14ac:dyDescent="0.25">
      <c r="A37" s="25"/>
      <c r="B37" s="248"/>
      <c r="C37" s="264"/>
      <c r="D37" s="246"/>
      <c r="E37" s="268"/>
      <c r="F37" s="306"/>
      <c r="G37" s="238"/>
      <c r="H37" s="273"/>
      <c r="I37" s="235"/>
      <c r="J37" s="218"/>
      <c r="K37" s="219"/>
    </row>
    <row r="38" spans="1:13" ht="16.5" thickBot="1" x14ac:dyDescent="0.3">
      <c r="A38" s="20" t="s">
        <v>47</v>
      </c>
      <c r="B38" s="265">
        <f>SUM(('Years 5 - 20'!N38)*POWER(1+$B$2,2))</f>
        <v>0</v>
      </c>
      <c r="C38" s="266">
        <f>SUM(('Years 5 - 20'!O38)*POWER(1+$B$3,2))</f>
        <v>0</v>
      </c>
      <c r="D38" s="247">
        <f>SUM(B38)-SUM(C38)</f>
        <v>0</v>
      </c>
      <c r="E38" s="320">
        <f>SUM(E16,E18,E20,E32,E34,E36)</f>
        <v>0</v>
      </c>
      <c r="F38" s="315">
        <f t="shared" si="1"/>
        <v>0</v>
      </c>
      <c r="G38" s="239">
        <f>SUM(G16,G18,G20,G32,G34,G36)</f>
        <v>0</v>
      </c>
      <c r="H38" s="239">
        <f>SUM(H16,H18,H20,H32,H34,H36)</f>
        <v>0</v>
      </c>
      <c r="I38" s="309">
        <f t="shared" si="11"/>
        <v>0</v>
      </c>
      <c r="J38" s="239">
        <f>SUM(J16,J18,J20,J32,J34,J36)</f>
        <v>2641357.4324652543</v>
      </c>
      <c r="K38" s="240">
        <f t="shared" si="13"/>
        <v>-2641357.4324652543</v>
      </c>
    </row>
    <row r="39" spans="1:13" ht="12" customHeight="1" thickTop="1" x14ac:dyDescent="0.2">
      <c r="B39" s="109"/>
      <c r="G39" s="115"/>
    </row>
    <row r="40" spans="1:13" ht="15.75" x14ac:dyDescent="0.25">
      <c r="B40" s="169" t="s">
        <v>126</v>
      </c>
      <c r="C40" s="170"/>
      <c r="D40" s="170"/>
      <c r="E40" s="170"/>
      <c r="F40" s="170"/>
      <c r="G40" s="171"/>
      <c r="H40" s="170"/>
      <c r="I40" s="170"/>
      <c r="J40" s="170"/>
      <c r="K40" s="170"/>
      <c r="L40" s="172"/>
      <c r="M40" s="37"/>
    </row>
    <row r="41" spans="1:13" ht="15" x14ac:dyDescent="0.25">
      <c r="B41" s="173" t="s">
        <v>125</v>
      </c>
      <c r="C41" s="174"/>
      <c r="D41" s="174"/>
      <c r="E41" s="174"/>
      <c r="F41" s="174"/>
      <c r="G41" s="118"/>
      <c r="H41" s="117"/>
      <c r="I41" s="117"/>
      <c r="J41" s="117"/>
      <c r="K41" s="117"/>
      <c r="L41" s="117"/>
    </row>
    <row r="42" spans="1:13" x14ac:dyDescent="0.2">
      <c r="G42" s="115"/>
    </row>
    <row r="43" spans="1:13" x14ac:dyDescent="0.2">
      <c r="G43" s="115"/>
    </row>
    <row r="44" spans="1:13" x14ac:dyDescent="0.2">
      <c r="G44" s="115"/>
    </row>
    <row r="45" spans="1:13" x14ac:dyDescent="0.2">
      <c r="A45" s="335" t="s">
        <v>51</v>
      </c>
      <c r="G45" s="115"/>
    </row>
    <row r="48" spans="1:13" x14ac:dyDescent="0.2">
      <c r="G48" s="115"/>
    </row>
    <row r="49" spans="7:7" x14ac:dyDescent="0.2">
      <c r="G49" s="115"/>
    </row>
  </sheetData>
  <mergeCells count="10">
    <mergeCell ref="C3:F3"/>
    <mergeCell ref="C1:J1"/>
    <mergeCell ref="E5:F5"/>
    <mergeCell ref="C5:D5"/>
    <mergeCell ref="B4:F4"/>
    <mergeCell ref="B5:B6"/>
    <mergeCell ref="G4:K4"/>
    <mergeCell ref="G5:G6"/>
    <mergeCell ref="H5:I5"/>
    <mergeCell ref="J5:K5"/>
  </mergeCells>
  <pageMargins left="0.7" right="0.7" top="0.75" bottom="0.75" header="0.3" footer="0.3"/>
  <pageSetup scale="70" orientation="landscape" r:id="rId1"/>
  <ignoredErrors>
    <ignoredError sqref="F16 D16 I23:I31 I9:I16 I18 I20 I32:I38 F38" formula="1"/>
    <ignoredError sqref="G9:G15 G18 G20 G29:G31 G34 G36 G23 G24 G25:G27 G28"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workbookViewId="0">
      <selection activeCell="A23" sqref="A23"/>
    </sheetView>
  </sheetViews>
  <sheetFormatPr defaultRowHeight="12.75" x14ac:dyDescent="0.2"/>
  <cols>
    <col min="1" max="1" width="24.1640625" customWidth="1"/>
    <col min="2" max="6" width="12.5" customWidth="1"/>
    <col min="7" max="11" width="12.83203125" customWidth="1"/>
  </cols>
  <sheetData>
    <row r="1" spans="1:11" ht="20.100000000000001" customHeight="1" thickBot="1" x14ac:dyDescent="0.35">
      <c r="A1" s="432" t="s">
        <v>82</v>
      </c>
      <c r="B1" s="433"/>
      <c r="C1" s="433"/>
      <c r="D1" s="433"/>
      <c r="E1" s="433"/>
      <c r="F1" s="433"/>
      <c r="G1" s="433"/>
      <c r="H1" s="433"/>
      <c r="I1" s="433"/>
    </row>
    <row r="2" spans="1:11" ht="39.75" thickTop="1" x14ac:dyDescent="0.25">
      <c r="A2" s="104" t="s">
        <v>83</v>
      </c>
      <c r="B2" s="105" t="s">
        <v>0</v>
      </c>
      <c r="C2" s="106" t="s">
        <v>107</v>
      </c>
      <c r="D2" s="102" t="s">
        <v>101</v>
      </c>
      <c r="E2" s="102" t="s">
        <v>102</v>
      </c>
      <c r="F2" s="100" t="s">
        <v>103</v>
      </c>
      <c r="G2" s="102" t="s">
        <v>104</v>
      </c>
      <c r="H2" s="100" t="s">
        <v>105</v>
      </c>
      <c r="I2" s="103" t="s">
        <v>106</v>
      </c>
      <c r="J2" s="99"/>
      <c r="K2" s="99"/>
    </row>
    <row r="3" spans="1:11" x14ac:dyDescent="0.2">
      <c r="A3" s="90" t="s">
        <v>84</v>
      </c>
      <c r="B3" s="357"/>
      <c r="C3" s="357"/>
      <c r="D3" s="357"/>
      <c r="E3" s="357"/>
      <c r="F3" s="357"/>
      <c r="G3" s="357"/>
      <c r="H3" s="357"/>
      <c r="I3" s="358"/>
    </row>
    <row r="4" spans="1:11" ht="25.5" x14ac:dyDescent="0.2">
      <c r="A4" s="91" t="s">
        <v>85</v>
      </c>
      <c r="B4" s="357"/>
      <c r="C4" s="357"/>
      <c r="D4" s="357"/>
      <c r="E4" s="357"/>
      <c r="F4" s="357"/>
      <c r="G4" s="357"/>
      <c r="H4" s="357"/>
      <c r="I4" s="358"/>
    </row>
    <row r="5" spans="1:11" x14ac:dyDescent="0.2">
      <c r="A5" s="92" t="s">
        <v>86</v>
      </c>
      <c r="B5" s="357"/>
      <c r="C5" s="357"/>
      <c r="D5" s="357"/>
      <c r="E5" s="357"/>
      <c r="F5" s="357"/>
      <c r="G5" s="357"/>
      <c r="H5" s="357"/>
      <c r="I5" s="358"/>
    </row>
    <row r="6" spans="1:11" x14ac:dyDescent="0.2">
      <c r="A6" s="92" t="s">
        <v>87</v>
      </c>
      <c r="B6" s="357"/>
      <c r="C6" s="357"/>
      <c r="D6" s="357"/>
      <c r="E6" s="357"/>
      <c r="F6" s="357"/>
      <c r="G6" s="357"/>
      <c r="H6" s="357"/>
      <c r="I6" s="358"/>
    </row>
    <row r="7" spans="1:11" x14ac:dyDescent="0.2">
      <c r="A7" s="92" t="s">
        <v>88</v>
      </c>
      <c r="B7" s="357"/>
      <c r="C7" s="357"/>
      <c r="D7" s="357"/>
      <c r="E7" s="357"/>
      <c r="F7" s="357"/>
      <c r="G7" s="357"/>
      <c r="H7" s="357"/>
      <c r="I7" s="358"/>
    </row>
    <row r="8" spans="1:11" x14ac:dyDescent="0.2">
      <c r="A8" s="92" t="s">
        <v>89</v>
      </c>
      <c r="B8" s="357"/>
      <c r="C8" s="357"/>
      <c r="D8" s="357"/>
      <c r="E8" s="357"/>
      <c r="F8" s="357"/>
      <c r="G8" s="357"/>
      <c r="H8" s="357"/>
      <c r="I8" s="358"/>
    </row>
    <row r="9" spans="1:11" x14ac:dyDescent="0.2">
      <c r="A9" s="92" t="s">
        <v>90</v>
      </c>
      <c r="B9" s="357"/>
      <c r="C9" s="357"/>
      <c r="D9" s="357"/>
      <c r="E9" s="357"/>
      <c r="F9" s="357"/>
      <c r="G9" s="357"/>
      <c r="H9" s="357"/>
      <c r="I9" s="358"/>
    </row>
    <row r="10" spans="1:11" x14ac:dyDescent="0.2">
      <c r="A10" s="92" t="s">
        <v>136</v>
      </c>
      <c r="B10" s="357"/>
      <c r="C10" s="357"/>
      <c r="D10" s="357"/>
      <c r="E10" s="357"/>
      <c r="F10" s="357"/>
      <c r="G10" s="357"/>
      <c r="H10" s="357"/>
      <c r="I10" s="358"/>
    </row>
    <row r="11" spans="1:11" x14ac:dyDescent="0.2">
      <c r="A11" s="92" t="s">
        <v>91</v>
      </c>
      <c r="B11" s="357"/>
      <c r="C11" s="357"/>
      <c r="D11" s="357"/>
      <c r="E11" s="357"/>
      <c r="F11" s="357"/>
      <c r="G11" s="357"/>
      <c r="H11" s="357"/>
      <c r="I11" s="358"/>
    </row>
    <row r="12" spans="1:11" x14ac:dyDescent="0.2">
      <c r="A12" s="90" t="s">
        <v>48</v>
      </c>
      <c r="B12" s="95">
        <f t="shared" ref="B12:I12" si="0">SUM(B3:B11)</f>
        <v>0</v>
      </c>
      <c r="C12" s="95">
        <f t="shared" si="0"/>
        <v>0</v>
      </c>
      <c r="D12" s="95">
        <f t="shared" si="0"/>
        <v>0</v>
      </c>
      <c r="E12" s="95">
        <f t="shared" si="0"/>
        <v>0</v>
      </c>
      <c r="F12" s="95">
        <f t="shared" si="0"/>
        <v>0</v>
      </c>
      <c r="G12" s="95">
        <f t="shared" si="0"/>
        <v>0</v>
      </c>
      <c r="H12" s="95">
        <f t="shared" si="0"/>
        <v>0</v>
      </c>
      <c r="I12" s="96">
        <f t="shared" si="0"/>
        <v>0</v>
      </c>
    </row>
    <row r="13" spans="1:11" ht="25.5" x14ac:dyDescent="0.2">
      <c r="A13" s="93" t="s">
        <v>92</v>
      </c>
      <c r="B13" s="357"/>
      <c r="C13" s="357"/>
      <c r="D13" s="357"/>
      <c r="E13" s="357"/>
      <c r="F13" s="357"/>
      <c r="G13" s="357"/>
      <c r="H13" s="357"/>
      <c r="I13" s="358"/>
    </row>
    <row r="14" spans="1:11" x14ac:dyDescent="0.2">
      <c r="A14" s="92" t="s">
        <v>93</v>
      </c>
      <c r="B14" s="357"/>
      <c r="C14" s="357"/>
      <c r="D14" s="357"/>
      <c r="E14" s="357"/>
      <c r="F14" s="357"/>
      <c r="G14" s="357"/>
      <c r="H14" s="357"/>
      <c r="I14" s="358"/>
    </row>
    <row r="15" spans="1:11" x14ac:dyDescent="0.2">
      <c r="A15" s="91" t="s">
        <v>134</v>
      </c>
      <c r="B15" s="357"/>
      <c r="C15" s="357"/>
      <c r="D15" s="357"/>
      <c r="E15" s="357"/>
      <c r="F15" s="357"/>
      <c r="G15" s="357"/>
      <c r="H15" s="357"/>
      <c r="I15" s="358"/>
    </row>
    <row r="16" spans="1:11" x14ac:dyDescent="0.2">
      <c r="A16" s="92" t="s">
        <v>94</v>
      </c>
      <c r="B16" s="357"/>
      <c r="C16" s="357"/>
      <c r="D16" s="357"/>
      <c r="E16" s="357"/>
      <c r="F16" s="357"/>
      <c r="G16" s="357"/>
      <c r="H16" s="357"/>
      <c r="I16" s="358"/>
    </row>
    <row r="17" spans="1:9" x14ac:dyDescent="0.2">
      <c r="A17" s="92" t="s">
        <v>95</v>
      </c>
      <c r="B17" s="357"/>
      <c r="C17" s="357"/>
      <c r="D17" s="357"/>
      <c r="E17" s="357"/>
      <c r="F17" s="357"/>
      <c r="G17" s="357"/>
      <c r="H17" s="357"/>
      <c r="I17" s="358"/>
    </row>
    <row r="18" spans="1:9" x14ac:dyDescent="0.2">
      <c r="A18" s="92" t="s">
        <v>96</v>
      </c>
      <c r="B18" s="357"/>
      <c r="C18" s="357"/>
      <c r="D18" s="357"/>
      <c r="E18" s="357"/>
      <c r="F18" s="357"/>
      <c r="G18" s="357"/>
      <c r="H18" s="357"/>
      <c r="I18" s="358"/>
    </row>
    <row r="19" spans="1:9" ht="25.5" x14ac:dyDescent="0.2">
      <c r="A19" s="91" t="s">
        <v>97</v>
      </c>
      <c r="B19" s="357"/>
      <c r="C19" s="357"/>
      <c r="D19" s="357"/>
      <c r="E19" s="357"/>
      <c r="F19" s="357"/>
      <c r="G19" s="357"/>
      <c r="H19" s="357"/>
      <c r="I19" s="358"/>
    </row>
    <row r="20" spans="1:9" ht="25.5" x14ac:dyDescent="0.2">
      <c r="A20" s="91" t="s">
        <v>135</v>
      </c>
      <c r="B20" s="357"/>
      <c r="C20" s="357"/>
      <c r="D20" s="357"/>
      <c r="E20" s="357"/>
      <c r="F20" s="357"/>
      <c r="G20" s="357"/>
      <c r="H20" s="357"/>
      <c r="I20" s="358"/>
    </row>
    <row r="21" spans="1:9" x14ac:dyDescent="0.2">
      <c r="A21" s="92" t="s">
        <v>98</v>
      </c>
      <c r="B21" s="357"/>
      <c r="C21" s="357"/>
      <c r="D21" s="357"/>
      <c r="E21" s="357"/>
      <c r="F21" s="357"/>
      <c r="G21" s="357"/>
      <c r="H21" s="357"/>
      <c r="I21" s="358"/>
    </row>
    <row r="22" spans="1:9" x14ac:dyDescent="0.2">
      <c r="A22" s="92" t="s">
        <v>99</v>
      </c>
      <c r="B22" s="357"/>
      <c r="C22" s="357"/>
      <c r="D22" s="357"/>
      <c r="E22" s="357"/>
      <c r="F22" s="357"/>
      <c r="G22" s="357"/>
      <c r="H22" s="357"/>
      <c r="I22" s="358"/>
    </row>
    <row r="23" spans="1:9" ht="13.5" thickBot="1" x14ac:dyDescent="0.25">
      <c r="A23" s="94" t="s">
        <v>48</v>
      </c>
      <c r="B23" s="97">
        <f t="shared" ref="B23:I23" si="1">SUM(B14:B22)</f>
        <v>0</v>
      </c>
      <c r="C23" s="97">
        <f t="shared" si="1"/>
        <v>0</v>
      </c>
      <c r="D23" s="97">
        <f t="shared" si="1"/>
        <v>0</v>
      </c>
      <c r="E23" s="97">
        <f t="shared" si="1"/>
        <v>0</v>
      </c>
      <c r="F23" s="97">
        <f t="shared" si="1"/>
        <v>0</v>
      </c>
      <c r="G23" s="97">
        <f t="shared" si="1"/>
        <v>0</v>
      </c>
      <c r="H23" s="97">
        <f t="shared" si="1"/>
        <v>0</v>
      </c>
      <c r="I23" s="98">
        <f t="shared" si="1"/>
        <v>0</v>
      </c>
    </row>
    <row r="24" spans="1:9" ht="13.5" thickTop="1" x14ac:dyDescent="0.2"/>
    <row r="25" spans="1:9" ht="12.75" customHeight="1" x14ac:dyDescent="0.2">
      <c r="A25" s="434" t="s">
        <v>100</v>
      </c>
      <c r="B25" s="434"/>
      <c r="C25" s="434"/>
      <c r="D25" s="434"/>
      <c r="E25" s="434"/>
      <c r="F25" s="434"/>
      <c r="G25" s="434"/>
      <c r="H25" s="434"/>
      <c r="I25" s="434"/>
    </row>
    <row r="26" spans="1:9" ht="12.75" customHeight="1" x14ac:dyDescent="0.2">
      <c r="A26" s="434"/>
      <c r="B26" s="434"/>
      <c r="C26" s="434"/>
      <c r="D26" s="434"/>
      <c r="E26" s="434"/>
      <c r="F26" s="434"/>
      <c r="G26" s="434"/>
      <c r="H26" s="434"/>
      <c r="I26" s="434"/>
    </row>
    <row r="27" spans="1:9" ht="12.75" customHeight="1" x14ac:dyDescent="0.2">
      <c r="A27" s="434"/>
      <c r="B27" s="434"/>
      <c r="C27" s="434"/>
      <c r="D27" s="434"/>
      <c r="E27" s="434"/>
      <c r="F27" s="434"/>
      <c r="G27" s="434"/>
      <c r="H27" s="434"/>
      <c r="I27" s="434"/>
    </row>
    <row r="28" spans="1:9" ht="12.75" customHeight="1" x14ac:dyDescent="0.2">
      <c r="A28" s="434"/>
      <c r="B28" s="434"/>
      <c r="C28" s="434"/>
      <c r="D28" s="434"/>
      <c r="E28" s="434"/>
      <c r="F28" s="434"/>
      <c r="G28" s="434"/>
      <c r="H28" s="434"/>
      <c r="I28" s="434"/>
    </row>
    <row r="30" spans="1:9" x14ac:dyDescent="0.2">
      <c r="E30" s="101"/>
      <c r="F30" s="101"/>
    </row>
    <row r="31" spans="1:9" x14ac:dyDescent="0.2">
      <c r="E31" s="43"/>
      <c r="F31" s="43"/>
    </row>
    <row r="32" spans="1:9" x14ac:dyDescent="0.2">
      <c r="E32" s="43"/>
      <c r="F32" s="43"/>
    </row>
    <row r="33" spans="5:6" x14ac:dyDescent="0.2">
      <c r="E33" s="43"/>
      <c r="F33" s="43"/>
    </row>
    <row r="34" spans="5:6" x14ac:dyDescent="0.2">
      <c r="E34" s="43"/>
      <c r="F34" s="43"/>
    </row>
    <row r="35" spans="5:6" x14ac:dyDescent="0.2">
      <c r="E35" s="43"/>
      <c r="F35" s="43"/>
    </row>
    <row r="36" spans="5:6" x14ac:dyDescent="0.2">
      <c r="E36" s="43"/>
      <c r="F36" s="43"/>
    </row>
    <row r="37" spans="5:6" x14ac:dyDescent="0.2">
      <c r="E37" s="43"/>
      <c r="F37" s="43"/>
    </row>
    <row r="38" spans="5:6" x14ac:dyDescent="0.2">
      <c r="E38" s="43"/>
      <c r="F38" s="43"/>
    </row>
    <row r="39" spans="5:6" x14ac:dyDescent="0.2">
      <c r="E39" s="43"/>
      <c r="F39" s="43"/>
    </row>
    <row r="40" spans="5:6" x14ac:dyDescent="0.2">
      <c r="E40" s="43"/>
      <c r="F40" s="43"/>
    </row>
    <row r="41" spans="5:6" x14ac:dyDescent="0.2">
      <c r="E41" s="43"/>
      <c r="F41" s="43"/>
    </row>
    <row r="42" spans="5:6" x14ac:dyDescent="0.2">
      <c r="E42" s="43"/>
      <c r="F42" s="43"/>
    </row>
    <row r="43" spans="5:6" x14ac:dyDescent="0.2">
      <c r="E43" s="43"/>
      <c r="F43" s="43"/>
    </row>
    <row r="44" spans="5:6" x14ac:dyDescent="0.2">
      <c r="E44" s="43"/>
      <c r="F44" s="43"/>
    </row>
    <row r="45" spans="5:6" x14ac:dyDescent="0.2">
      <c r="E45" s="43"/>
      <c r="F45" s="43"/>
    </row>
    <row r="46" spans="5:6" x14ac:dyDescent="0.2">
      <c r="E46" s="43"/>
      <c r="F46" s="43"/>
    </row>
    <row r="47" spans="5:6" x14ac:dyDescent="0.2">
      <c r="E47" s="43"/>
      <c r="F47" s="43"/>
    </row>
    <row r="48" spans="5:6" x14ac:dyDescent="0.2">
      <c r="E48" s="43"/>
      <c r="F48" s="43"/>
    </row>
    <row r="49" spans="5:6" x14ac:dyDescent="0.2">
      <c r="E49" s="43"/>
      <c r="F49" s="43"/>
    </row>
    <row r="50" spans="5:6" x14ac:dyDescent="0.2">
      <c r="E50" s="43"/>
      <c r="F50" s="43"/>
    </row>
    <row r="51" spans="5:6" x14ac:dyDescent="0.2">
      <c r="E51" s="43"/>
      <c r="F51" s="43"/>
    </row>
  </sheetData>
  <sheetProtection sheet="1" objects="1" scenarios="1"/>
  <mergeCells count="2">
    <mergeCell ref="A1:I1"/>
    <mergeCell ref="A25:I28"/>
  </mergeCells>
  <pageMargins left="0.7" right="0.7" top="0.75" bottom="0.75" header="0.3" footer="0.3"/>
  <pageSetup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Introduction</vt:lpstr>
      <vt:lpstr>4-Year Forecast</vt:lpstr>
      <vt:lpstr>Years 5 - 20</vt:lpstr>
      <vt:lpstr> 20-Year Summary Forecasts</vt:lpstr>
      <vt:lpstr>Cost Band Module (20 Years)</vt:lpstr>
      <vt:lpstr>CostFunding Module</vt:lpstr>
      <vt:lpstr>'4-Year Forecast'!Print_Area</vt:lpstr>
      <vt:lpstr>'Years 5 - 20'!Print_Area</vt:lpstr>
      <vt:lpstr>'4-Year Forecast'!Print_Titles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Planning Workbook</dc:title>
  <dc:subject>Financial Planning Workbook</dc:subject>
  <dc:creator>Laube</dc:creator>
  <cp:lastModifiedBy>Melissa</cp:lastModifiedBy>
  <cp:lastPrinted>2013-05-13T18:28:03Z</cp:lastPrinted>
  <dcterms:created xsi:type="dcterms:W3CDTF">2013-03-18T20:34:20Z</dcterms:created>
  <dcterms:modified xsi:type="dcterms:W3CDTF">2013-12-03T19:54:49Z</dcterms:modified>
</cp:coreProperties>
</file>